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SERVER1\data drive\quality\`QUALITY-2016\RoHS-REACH-SVHC-CMRT- ect compliance\Conflict Minerals CMRT\2024\"/>
    </mc:Choice>
  </mc:AlternateContent>
  <xr:revisionPtr revIDLastSave="0" documentId="13_ncr:1_{D5AB8015-AE8B-473C-808D-4A413077C9C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R5" i="5"/>
  <c r="S5" i="5"/>
  <c r="T5" i="5"/>
  <c r="X5" i="5"/>
  <c r="AB5" i="5"/>
  <c r="V6" i="5"/>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7" i="5"/>
  <c r="V8" i="5"/>
  <c r="V9" i="5"/>
  <c r="V10" i="5"/>
  <c r="V11" i="5"/>
  <c r="V12" i="5"/>
  <c r="V13" i="5"/>
  <c r="V14" i="5"/>
  <c r="V15" i="5"/>
  <c r="V16" i="5"/>
  <c r="V17" i="5"/>
  <c r="V18" i="5"/>
  <c r="V19" i="5"/>
  <c r="V20" i="5"/>
  <c r="V21" i="5"/>
  <c r="V22"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J25" i="5"/>
  <c r="AB26" i="5"/>
  <c r="X39" i="5"/>
  <c r="I46" i="5"/>
  <c r="AB22"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<sst xmlns="http://schemas.openxmlformats.org/spreadsheetml/2006/main" count="22467" uniqueCount="15808">
  <si>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</si>
  <si>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</si>
  <si>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</si>
  <si>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</si>
  <si>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</si>
  <si>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</si>
  <si>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</si>
  <si>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</si>
  <si>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</si>
  <si>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</si>
  <si>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</si>
  <si>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</si>
  <si>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</si>
  <si>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</si>
  <si>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</si>
  <si>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</si>
  <si>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</si>
  <si>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</si>
  <si>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</si>
  <si>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</si>
  <si>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</si>
  <si>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</si>
  <si>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</si>
  <si>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</si>
  <si>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</si>
  <si>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</si>
  <si>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</si>
  <si>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</si>
  <si>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</si>
  <si>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</si>
  <si>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</si>
  <si>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</si>
  <si>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</si>
  <si>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</si>
  <si>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</si>
  <si>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</si>
  <si>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</si>
  <si>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</si>
  <si>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</si>
  <si>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</si>
  <si>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</si>
  <si>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</si>
  <si>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</si>
  <si>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</si>
  <si>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</si>
  <si>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</si>
  <si>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</si>
  <si>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</si>
  <si>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</si>
  <si>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</si>
  <si>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</si>
  <si>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</si>
  <si>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</si>
  <si>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</si>
  <si>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</si>
  <si>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</si>
  <si>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</si>
  <si>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</si>
  <si>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</si>
  <si>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</si>
  <si>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</si>
  <si>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</si>
  <si>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</si>
  <si>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</si>
  <si>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</si>
  <si>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</si>
  <si>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</si>
  <si>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</si>
  <si>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</si>
  <si>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</si>
  <si>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</si>
  <si>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</si>
  <si>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</si>
  <si>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</si>
  <si>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</si>
  <si>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</si>
  <si>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</si>
  <si>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</si>
  <si>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</si>
  <si>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</si>
  <si>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</si>
  <si>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</si>
  <si>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</si>
  <si>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</si>
  <si>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</si>
  <si>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</si>
  <si>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</si>
  <si>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</si>
  <si>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</si>
  <si>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</si>
  <si>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</si>
  <si>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</si>
  <si>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</si>
  <si>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</si>
  <si>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</si>
  <si>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</si>
  <si>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</si>
  <si>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</si>
  <si>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</si>
  <si>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</si>
  <si>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</si>
  <si>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</si>
  <si>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</si>
  <si>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</si>
  <si>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</si>
  <si>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</si>
  <si>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</si>
  <si>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</si>
  <si>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</si>
  <si>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</si>
  <si>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</si>
  <si>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</si>
  <si>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</si>
  <si>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</si>
  <si>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</si>
  <si>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</si>
  <si>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</si>
  <si>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</si>
  <si>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</si>
  <si>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</si>
  <si>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</si>
  <si>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</si>
  <si>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</si>
  <si>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</si>
  <si>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</si>
  <si>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</si>
  <si>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</si>
  <si>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</si>
  <si>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</si>
  <si>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</si>
  <si>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</si>
  <si>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</si>
  <si>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</si>
  <si>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</si>
  <si>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</si>
  <si>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</si>
  <si>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</si>
  <si>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</si>
  <si>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</si>
  <si>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</si>
  <si>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</si>
  <si>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</si>
  <si>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</si>
  <si>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</si>
  <si>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</si>
  <si>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</si>
  <si>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</si>
  <si>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</si>
  <si>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</si>
  <si>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</si>
  <si>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</si>
  <si>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</si>
  <si>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</si>
  <si>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</si>
  <si>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</si>
  <si>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</si>
  <si>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</si>
  <si>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</si>
  <si>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</si>
  <si>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</si>
  <si>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</si>
  <si>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</si>
  <si>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</si>
  <si>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</si>
  <si>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</si>
  <si>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</si>
  <si>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</si>
  <si>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</si>
  <si>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</si>
  <si>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</si>
  <si>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</si>
  <si>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</si>
  <si>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</si>
  <si>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</si>
  <si>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</si>
  <si>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</si>
  <si>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</si>
  <si>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</si>
  <si>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</si>
  <si>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</si>
  <si>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</si>
  <si>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</si>
  <si>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</si>
  <si>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</si>
  <si>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</si>
  <si>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</si>
  <si>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</si>
  <si>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</si>
  <si>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</si>
  <si>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</si>
  <si>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</si>
  <si>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</si>
  <si>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</si>
  <si>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</si>
  <si>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</si>
  <si>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</si>
  <si>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</si>
  <si>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</si>
  <si>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</si>
  <si>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</si>
  <si>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</si>
  <si>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</si>
  <si>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</si>
  <si>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</si>
  <si>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</si>
  <si>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</si>
  <si>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</si>
  <si>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</si>
  <si>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</si>
  <si>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</si>
  <si>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</si>
  <si>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</si>
  <si>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</si>
  <si>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</si>
  <si>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</si>
  <si>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</si>
  <si>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</si>
  <si>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</si>
  <si>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</si>
  <si>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</si>
  <si>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</si>
  <si>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</si>
  <si>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</si>
  <si>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</si>
  <si>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</si>
  <si>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</si>
  <si>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</si>
  <si>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</si>
  <si>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</si>
  <si>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</si>
  <si>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</si>
  <si>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</si>
  <si>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</si>
  <si>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</si>
  <si>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</si>
  <si>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</si>
  <si>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</si>
  <si>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</si>
  <si>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</si>
  <si>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</si>
  <si>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</si>
  <si>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</si>
  <si>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</si>
  <si>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</si>
  <si>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</si>
  <si>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</si>
  <si>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</si>
  <si>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</si>
  <si>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</si>
  <si>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</si>
  <si>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</si>
  <si>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</si>
  <si>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</si>
  <si>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</si>
  <si>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</si>
  <si>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</si>
  <si>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</si>
  <si>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</si>
  <si>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</si>
  <si>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</si>
  <si>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</si>
  <si>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</si>
  <si>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</si>
  <si>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</si>
  <si>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</si>
  <si>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</si>
  <si>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</si>
  <si>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</si>
  <si>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</si>
  <si>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</si>
  <si>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</si>
  <si>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</si>
  <si>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</si>
  <si>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</si>
  <si>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</si>
  <si>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</si>
  <si>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</si>
  <si>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</si>
  <si>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</si>
  <si>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</si>
  <si>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</si>
  <si>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</si>
  <si>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</si>
  <si>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</si>
  <si>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</si>
  <si>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</si>
  <si>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</si>
  <si>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</si>
  <si>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</si>
  <si>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</si>
  <si>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</si>
  <si>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</si>
  <si>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</si>
  <si>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</si>
  <si>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</si>
  <si>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</si>
  <si>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</si>
  <si>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</si>
  <si>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</si>
  <si>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</si>
  <si>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</si>
  <si>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</si>
  <si>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</si>
  <si>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</si>
  <si>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</si>
  <si>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</si>
  <si>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</si>
  <si>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</si>
  <si>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</si>
  <si>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</si>
  <si>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</si>
  <si>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</si>
  <si>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</si>
  <si>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</si>
  <si>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</si>
  <si>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</si>
  <si>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</si>
  <si>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</si>
  <si>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</si>
  <si>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</si>
  <si>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</si>
  <si>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</si>
  <si>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</si>
  <si>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</si>
  <si>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</si>
  <si>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</si>
  <si>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</si>
  <si>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</si>
  <si>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</si>
  <si>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</si>
  <si>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</si>
  <si>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</si>
  <si>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</si>
  <si>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</si>
  <si>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</si>
  <si>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</si>
  <si>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</si>
  <si>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</si>
  <si>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</si>
  <si>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</si>
  <si>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</si>
  <si>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</si>
  <si>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</si>
  <si>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</si>
  <si>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</si>
  <si>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</si>
  <si>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</si>
  <si>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</si>
  <si>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</si>
  <si>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</si>
  <si>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</si>
  <si>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</si>
  <si>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</si>
  <si>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</si>
  <si>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</si>
  <si>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</si>
  <si>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</si>
  <si>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</si>
  <si>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</si>
  <si>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</si>
  <si>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</si>
  <si>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</si>
  <si>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</si>
  <si>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</si>
  <si>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</si>
  <si>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</si>
  <si>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</si>
  <si>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</si>
  <si>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</si>
  <si>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</si>
  <si>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</si>
  <si>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</si>
  <si>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</si>
  <si>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</si>
  <si>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</si>
  <si>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</si>
  <si>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</si>
  <si>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</si>
  <si>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</si>
  <si>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</si>
  <si>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</si>
  <si>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</si>
  <si>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</si>
  <si>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</si>
  <si>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</si>
  <si>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</si>
  <si>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</si>
  <si>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</si>
  <si>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</si>
  <si>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</si>
  <si>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</si>
  <si>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</si>
  <si>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</si>
  <si>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</si>
  <si>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</si>
  <si>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</si>
  <si>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</si>
  <si>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</si>
  <si>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</si>
  <si>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</si>
  <si>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</si>
  <si>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</si>
  <si>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</si>
  <si>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</si>
  <si>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</si>
  <si>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</si>
  <si>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</si>
  <si>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</si>
  <si>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</si>
  <si>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</si>
  <si>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</si>
  <si>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</si>
  <si>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</si>
  <si>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</si>
  <si>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</si>
  <si>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</si>
  <si>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</si>
  <si>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</si>
  <si>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</si>
  <si>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</si>
  <si>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</si>
  <si>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</si>
  <si>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</si>
  <si>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</si>
  <si>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</si>
  <si>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</si>
  <si>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</si>
  <si>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</si>
  <si>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</si>
  <si>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</si>
  <si>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</si>
  <si>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</si>
  <si>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</si>
  <si>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</si>
  <si>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</si>
  <si>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</si>
  <si>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</si>
  <si>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</si>
  <si>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</si>
  <si>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</si>
  <si>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</si>
  <si>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</si>
  <si>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</si>
  <si>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</si>
  <si>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</si>
  <si>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</si>
  <si>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</si>
  <si>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</si>
  <si>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</si>
  <si>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</si>
  <si>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</si>
  <si>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</si>
  <si>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</si>
  <si>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</si>
  <si>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</si>
  <si>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</si>
  <si>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</si>
  <si>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</si>
  <si>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</si>
  <si>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</si>
  <si>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</si>
  <si>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</si>
  <si>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</si>
  <si>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</si>
  <si>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</si>
  <si>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</si>
  <si>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</si>
  <si>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</si>
  <si>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</si>
  <si>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</si>
  <si>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</si>
  <si>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</si>
  <si>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</si>
  <si>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</si>
  <si>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</si>
  <si>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</si>
  <si>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</si>
  <si>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</si>
  <si>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</si>
  <si>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</si>
  <si>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</si>
  <si>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</si>
  <si>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</si>
  <si>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</si>
  <si>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</si>
  <si>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</si>
  <si>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</si>
  <si>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</si>
  <si>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</si>
  <si>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</si>
  <si>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</si>
  <si>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</si>
  <si>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</si>
  <si>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</si>
  <si>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</si>
  <si>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</si>
  <si>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</si>
  <si>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</si>
  <si>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</si>
  <si>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</si>
  <si>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</si>
  <si>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</si>
  <si>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</si>
  <si>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</si>
  <si>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</si>
  <si>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</si>
  <si>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</si>
  <si>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</si>
  <si>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</si>
  <si>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</si>
  <si>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</si>
  <si>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</si>
  <si>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</si>
  <si>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</si>
  <si>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</si>
  <si>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</si>
  <si>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</si>
  <si>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</si>
  <si>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</si>
  <si>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</si>
  <si>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</si>
  <si>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</si>
  <si>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</si>
  <si>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</si>
  <si>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</si>
  <si>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</si>
  <si>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</si>
  <si>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</si>
  <si>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</si>
  <si>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</si>
  <si>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</si>
  <si>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</si>
  <si>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</si>
  <si>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</si>
  <si>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</si>
  <si>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</si>
  <si>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</si>
  <si>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</si>
  <si>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</si>
  <si>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</si>
  <si>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</si>
  <si>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</si>
  <si>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</si>
  <si>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</si>
  <si>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</si>
  <si>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</si>
  <si>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</si>
  <si>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</si>
  <si>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</si>
  <si>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</si>
  <si>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</si>
  <si>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</si>
  <si>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</si>
  <si>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</si>
  <si>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</si>
  <si>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</si>
  <si>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</si>
  <si>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</si>
  <si>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</si>
  <si>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</si>
  <si>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</si>
  <si>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</si>
  <si>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</si>
  <si>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</si>
  <si>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</si>
  <si>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</si>
  <si>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</si>
  <si>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</si>
  <si>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</si>
  <si>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</si>
  <si>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</si>
  <si>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</si>
  <si>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</si>
  <si>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</si>
  <si>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</si>
  <si>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</si>
  <si>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</si>
  <si>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</si>
  <si>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</si>
  <si>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</si>
  <si>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</si>
  <si>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</si>
  <si>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</si>
  <si>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</si>
  <si>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</si>
  <si>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</si>
  <si>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</si>
  <si>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</si>
  <si>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</si>
  <si>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</si>
  <si>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</si>
  <si>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</si>
  <si>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</si>
  <si>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</si>
  <si>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</si>
  <si>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</si>
  <si>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</si>
  <si>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</si>
  <si>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</si>
  <si>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</si>
  <si>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</si>
  <si>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</si>
  <si>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</si>
  <si>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</si>
  <si>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</si>
  <si>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</si>
  <si>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</si>
  <si>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</si>
  <si>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</si>
  <si>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</si>
  <si>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</si>
  <si>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</si>
  <si>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</si>
  <si>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</si>
  <si>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</si>
  <si>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</si>
  <si>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</si>
  <si>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</si>
  <si>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</si>
  <si>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</si>
  <si>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</si>
  <si>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</si>
  <si>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</si>
  <si>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</si>
  <si>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</si>
  <si>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</si>
  <si>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</si>
  <si>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</si>
  <si>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</si>
  <si>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</si>
  <si>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</si>
  <si>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</si>
  <si>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</si>
  <si>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</si>
  <si>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</si>
  <si>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</si>
  <si>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</si>
  <si>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</si>
  <si>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</si>
  <si>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</si>
  <si>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</si>
  <si>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</si>
  <si>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</si>
  <si>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</si>
  <si>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</si>
  <si>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</si>
  <si>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</si>
  <si>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</si>
  <si>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</si>
  <si>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</si>
  <si>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</si>
  <si>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</si>
  <si>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</si>
  <si>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</si>
  <si>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</si>
  <si>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</si>
  <si>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</si>
  <si>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</si>
  <si>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</si>
  <si>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</si>
  <si>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</si>
  <si>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</si>
  <si>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</si>
  <si>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</si>
  <si>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</si>
  <si>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</si>
  <si>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</si>
  <si>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</si>
  <si>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</si>
  <si>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</si>
  <si>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</si>
  <si>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</si>
  <si>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</si>
  <si>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</si>
  <si>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</si>
  <si>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</si>
  <si>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</si>
  <si>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</si>
  <si>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</si>
  <si>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</si>
  <si>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</si>
  <si>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</si>
  <si>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</si>
  <si>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</si>
  <si>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</si>
  <si>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</si>
  <si>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</si>
  <si>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</si>
  <si>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</si>
  <si>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</si>
  <si>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</si>
  <si>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</si>
  <si>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</si>
  <si>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</si>
  <si>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</si>
  <si>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</si>
  <si>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</si>
  <si>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</si>
  <si>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</si>
  <si>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</si>
  <si>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</si>
  <si>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</si>
  <si>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</si>
  <si>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</si>
  <si>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</si>
  <si>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</si>
  <si>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</si>
  <si>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</si>
  <si>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</si>
  <si>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</si>
  <si>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</si>
  <si>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</si>
  <si>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</si>
  <si>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</si>
  <si>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</si>
  <si>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</si>
  <si>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</si>
  <si>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</si>
  <si>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</si>
  <si>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</si>
  <si>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</si>
  <si>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</si>
  <si>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</si>
  <si>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</si>
  <si>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</si>
  <si>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</si>
  <si>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</si>
  <si>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</si>
  <si>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</si>
  <si>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</si>
  <si>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</si>
  <si>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</si>
  <si>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</si>
  <si>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</si>
  <si>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</si>
  <si>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</si>
  <si>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</si>
  <si>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</si>
  <si>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</si>
  <si>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</si>
  <si>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</si>
  <si>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</si>
  <si>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</si>
  <si>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</si>
  <si>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</si>
  <si>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</si>
  <si>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</si>
  <si>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</si>
  <si>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</si>
  <si>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</si>
  <si>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</si>
  <si>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</si>
  <si>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</si>
  <si>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</si>
  <si>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</si>
  <si>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</si>
  <si>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</si>
  <si>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</si>
  <si>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</si>
  <si>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</si>
  <si>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</si>
  <si>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</si>
  <si>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</si>
  <si>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</si>
  <si>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</si>
  <si>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</si>
  <si>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</si>
  <si>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</si>
  <si>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</si>
  <si>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</si>
  <si>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</si>
  <si>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</si>
  <si>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</si>
  <si>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</si>
  <si>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</si>
  <si>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</si>
  <si>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</si>
  <si>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</si>
  <si>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</si>
  <si>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</si>
  <si>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</si>
  <si>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</si>
  <si>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</si>
  <si>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</si>
  <si>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</si>
  <si>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</si>
  <si>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</si>
  <si>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</si>
  <si>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</si>
  <si>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</si>
  <si>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</si>
  <si>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</si>
  <si>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</si>
  <si>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</si>
  <si>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</si>
  <si>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</si>
  <si>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</si>
  <si>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</si>
  <si>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</si>
  <si>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</si>
  <si>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</si>
  <si>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</si>
  <si>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</si>
  <si>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</si>
  <si>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</si>
  <si>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</si>
  <si>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</si>
  <si>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</si>
  <si>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</si>
  <si>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</si>
  <si>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</si>
  <si>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</si>
  <si>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</si>
  <si>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</si>
  <si>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</si>
  <si>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</si>
  <si>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</si>
  <si>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</si>
  <si>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</si>
  <si>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</si>
  <si>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</si>
  <si>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</si>
  <si>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</si>
  <si>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</si>
  <si>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</si>
  <si>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</si>
  <si>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</si>
  <si>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</si>
  <si>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</si>
  <si>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</si>
  <si>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</si>
  <si>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</si>
  <si>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</si>
  <si>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</si>
  <si>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</si>
  <si>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</si>
  <si>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</si>
  <si>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</si>
  <si>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</si>
  <si>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</si>
  <si>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</si>
  <si>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</si>
  <si>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</si>
  <si>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</si>
  <si>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</si>
  <si>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</si>
  <si>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</si>
  <si>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</si>
  <si>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</si>
  <si>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</si>
  <si>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</si>
  <si>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</si>
  <si>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</si>
  <si>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</si>
  <si>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</si>
  <si>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</si>
  <si>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</si>
  <si>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</si>
  <si>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</si>
  <si>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</si>
  <si>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</si>
  <si>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</si>
  <si>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</si>
  <si>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</si>
  <si>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</si>
  <si>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</si>
  <si>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</si>
  <si>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</si>
  <si>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</si>
  <si>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</si>
  <si>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</si>
  <si>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</si>
  <si>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</si>
  <si>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</si>
  <si>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</si>
  <si>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</si>
  <si>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</si>
  <si>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</si>
  <si>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</si>
  <si>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</si>
  <si>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</si>
  <si>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</si>
  <si>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</si>
  <si>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</si>
  <si>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</si>
  <si>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</si>
  <si>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</si>
  <si>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</si>
  <si>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</si>
  <si>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</si>
  <si>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</si>
  <si>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</si>
  <si>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</si>
  <si>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</si>
  <si>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</si>
  <si>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</si>
  <si>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</si>
  <si>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</si>
  <si>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</si>
  <si>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</si>
  <si>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</si>
  <si>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</si>
  <si>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</si>
  <si>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</si>
  <si>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</si>
  <si>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</si>
  <si>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</si>
  <si>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</si>
  <si>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</si>
  <si>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</si>
  <si>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</si>
  <si>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</si>
  <si>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</si>
  <si>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</si>
  <si>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</si>
  <si>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</si>
  <si>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</si>
  <si>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</si>
  <si>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</si>
  <si>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</si>
  <si>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</si>
  <si>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</si>
  <si>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</si>
  <si>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</si>
  <si>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</si>
  <si>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</si>
  <si>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</si>
  <si>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</si>
  <si>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</si>
  <si>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</si>
  <si>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</si>
  <si>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</si>
  <si>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</si>
  <si>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</si>
  <si>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</si>
  <si>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</si>
  <si>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</si>
  <si>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</si>
  <si>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</si>
  <si>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</si>
  <si>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</si>
  <si>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</si>
  <si>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</si>
  <si>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</si>
  <si>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</si>
  <si>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</si>
  <si>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</si>
  <si>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</si>
  <si>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</si>
  <si>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</si>
  <si>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</si>
  <si>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</si>
  <si>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</si>
  <si>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</si>
  <si>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</si>
  <si>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</si>
  <si>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</si>
  <si>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</si>
  <si>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</si>
  <si>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</si>
  <si>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</si>
  <si>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</si>
  <si>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</si>
  <si>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</si>
  <si>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</si>
  <si>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</si>
  <si>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</si>
  <si>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</si>
  <si>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</si>
  <si>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</si>
  <si>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</si>
  <si>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</si>
  <si>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</si>
  <si>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</si>
  <si>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</si>
  <si>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</si>
  <si>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</si>
  <si>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</si>
  <si>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</si>
  <si>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</si>
  <si>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</si>
  <si>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</si>
  <si>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</si>
  <si>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</si>
  <si>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</si>
  <si>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</si>
  <si>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</si>
  <si>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</si>
  <si>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</si>
  <si>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</si>
  <si>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</si>
  <si>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</si>
  <si>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</si>
  <si>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</si>
  <si>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</si>
  <si>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</si>
  <si>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</si>
  <si>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</si>
  <si>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</si>
  <si>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</si>
  <si>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</si>
  <si>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</si>
  <si>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</si>
  <si>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</si>
  <si>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</si>
  <si>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</si>
  <si>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</si>
  <si>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</si>
  <si>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</si>
  <si>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</si>
  <si>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</si>
  <si>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</si>
  <si>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</si>
  <si>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</si>
  <si>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</si>
  <si>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</si>
  <si>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</si>
  <si>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</si>
  <si>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</si>
  <si>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</si>
  <si>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</si>
  <si>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</si>
  <si>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</si>
  <si>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</si>
  <si>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</si>
  <si>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</si>
  <si>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</si>
  <si>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</si>
  <si>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</si>
  <si>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</si>
  <si>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</si>
  <si>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</si>
  <si>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</si>
  <si>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</si>
  <si>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</si>
  <si>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</si>
  <si>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</si>
  <si>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</si>
  <si>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</si>
  <si>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</si>
  <si>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</si>
  <si>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</si>
  <si>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</si>
  <si>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</si>
  <si>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</si>
  <si>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</si>
  <si>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</si>
  <si>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</si>
  <si>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</si>
  <si>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</si>
  <si>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</si>
  <si>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</si>
  <si>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</si>
  <si>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</si>
  <si>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</si>
  <si>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</si>
  <si>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</si>
  <si>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</si>
  <si>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</si>
  <si>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</si>
  <si>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</si>
  <si>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</si>
  <si>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</si>
  <si>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</si>
  <si>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</si>
  <si>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</si>
  <si>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</si>
  <si>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</si>
  <si>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</si>
  <si>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</si>
  <si>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</si>
  <si>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</si>
  <si>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</si>
  <si>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</si>
  <si>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</si>
  <si>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</si>
  <si>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</si>
  <si>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</si>
  <si>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</si>
  <si>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</si>
  <si>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</si>
  <si>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</si>
  <si>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</si>
  <si>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</si>
  <si>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</si>
  <si>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</si>
  <si>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</si>
  <si>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</si>
  <si>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</si>
  <si>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</si>
  <si>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</si>
  <si>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</si>
  <si>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</si>
  <si>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</si>
  <si>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</si>
  <si>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</si>
  <si>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</si>
  <si>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</si>
  <si>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</si>
  <si>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</si>
  <si>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</si>
  <si>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</si>
  <si>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</si>
  <si>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</si>
  <si>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</si>
  <si>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</si>
  <si>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</si>
  <si>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</si>
  <si>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</si>
  <si>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</si>
  <si>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</si>
  <si>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</si>
  <si>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</si>
  <si>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</si>
  <si>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</si>
  <si>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</si>
  <si>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</si>
  <si>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</si>
  <si>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</si>
  <si>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</si>
  <si>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</si>
  <si>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</si>
  <si>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</si>
  <si>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</si>
  <si>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</si>
  <si>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</si>
  <si>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</si>
  <si>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</si>
  <si>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</si>
  <si>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</si>
  <si>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</si>
  <si>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</si>
  <si>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</si>
  <si>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</si>
  <si>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</si>
  <si>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</si>
  <si>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</si>
  <si>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</si>
  <si>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</si>
  <si>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</si>
  <si>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</si>
  <si>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</si>
  <si>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</si>
  <si>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</si>
  <si>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</si>
  <si>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</si>
  <si>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</si>
  <si>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</si>
  <si>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</si>
  <si>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</si>
  <si>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</si>
  <si>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</si>
  <si>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</si>
  <si>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</si>
  <si>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</si>
  <si>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</si>
  <si>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</si>
  <si>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</si>
  <si>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</si>
  <si>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</si>
  <si>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</si>
  <si>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</si>
  <si>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</si>
  <si>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</si>
  <si>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</si>
  <si>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</si>
  <si>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</si>
  <si>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</si>
  <si>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</si>
  <si>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</si>
  <si>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</si>
  <si>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</si>
  <si>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</si>
  <si>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</si>
  <si>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</si>
  <si>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</si>
  <si>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</si>
  <si>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</si>
  <si>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</si>
  <si>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</si>
  <si>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</si>
  <si>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</si>
  <si>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</si>
  <si>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</si>
  <si>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</si>
  <si>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</si>
  <si>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</si>
  <si>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</si>
  <si>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</si>
  <si>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</si>
  <si>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</si>
  <si>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</si>
  <si>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</si>
  <si>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</si>
  <si>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</si>
  <si>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</si>
  <si>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</si>
  <si>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</si>
  <si>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</si>
  <si>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</si>
  <si>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</si>
  <si>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</si>
  <si>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</si>
  <si>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</si>
  <si>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</si>
  <si>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</si>
  <si>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</si>
  <si>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</si>
  <si>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</si>
  <si>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</si>
  <si>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</si>
  <si>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</si>
  <si>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</si>
  <si>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</si>
  <si>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</si>
  <si>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</si>
  <si>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</si>
  <si>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</si>
  <si>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</si>
  <si>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</si>
  <si>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</si>
  <si>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</si>
  <si>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</si>
  <si>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</si>
  <si>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</si>
  <si>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</si>
  <si>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</si>
  <si>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</si>
  <si>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</si>
  <si>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</si>
  <si>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</si>
  <si>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</si>
  <si>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</si>
  <si>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</si>
  <si>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</si>
  <si>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</si>
  <si>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</si>
  <si>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</si>
  <si>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</si>
  <si>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</si>
  <si>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</si>
  <si>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</si>
  <si>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</si>
  <si>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</si>
  <si>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</si>
  <si>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</si>
  <si>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</si>
  <si>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</si>
  <si>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</si>
  <si>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</si>
  <si>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</si>
  <si>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</si>
  <si>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</si>
  <si>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</si>
  <si>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</si>
  <si>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</si>
  <si>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</si>
  <si>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</si>
  <si>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</si>
  <si>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</si>
  <si>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</si>
  <si>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</si>
  <si>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</si>
  <si>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</si>
  <si>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</si>
  <si>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</si>
  <si>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</si>
  <si>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</si>
  <si>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</si>
  <si>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</si>
  <si>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</si>
  <si>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</si>
  <si>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</si>
  <si>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</si>
  <si>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</si>
  <si>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</si>
  <si>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</si>
  <si>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</si>
  <si>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</si>
  <si>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</si>
  <si>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</si>
  <si>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</si>
  <si>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</si>
  <si>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</si>
  <si>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</si>
  <si>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</si>
  <si>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</si>
  <si>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</si>
  <si>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</si>
  <si>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</si>
  <si>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</si>
  <si>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</si>
  <si>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</si>
  <si>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</si>
  <si>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</si>
  <si>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</si>
  <si>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</si>
  <si>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</si>
  <si>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</si>
  <si>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</si>
  <si>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</si>
  <si>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</si>
  <si>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</si>
  <si>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</si>
  <si>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</si>
  <si>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</si>
  <si>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</si>
  <si>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</si>
  <si>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</si>
  <si>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</si>
  <si>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</si>
  <si>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</si>
  <si>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</si>
  <si>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</si>
  <si>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</si>
  <si>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</si>
  <si>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</si>
  <si>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</si>
  <si>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</si>
  <si>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</si>
  <si>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</si>
  <si>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</si>
  <si>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</si>
  <si>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</si>
  <si>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</si>
  <si>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</si>
  <si>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</si>
  <si>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</si>
  <si>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</si>
  <si>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</si>
  <si>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</si>
  <si>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</si>
  <si>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</si>
  <si>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</si>
  <si>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</si>
  <si>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</si>
  <si>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</si>
  <si>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</si>
  <si>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</si>
  <si>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</si>
  <si>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</si>
  <si>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</si>
  <si>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</si>
  <si>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</si>
  <si>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</si>
  <si>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</si>
  <si>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</si>
  <si>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</si>
  <si>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</si>
  <si>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</si>
  <si>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</si>
  <si>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</si>
  <si>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</si>
  <si>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</si>
  <si>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</si>
  <si>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</si>
  <si>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</si>
  <si>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</si>
  <si>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</si>
  <si>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</si>
  <si>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</si>
  <si>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</si>
  <si>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</si>
  <si>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</si>
  <si>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</si>
  <si>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</si>
  <si>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</si>
  <si>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</si>
  <si>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</si>
  <si>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</si>
  <si>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</si>
  <si>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</si>
  <si>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</si>
  <si>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</si>
  <si>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</si>
  <si>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</si>
  <si>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</si>
  <si>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</si>
  <si>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</si>
  <si>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</si>
  <si>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</si>
  <si>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</si>
  <si>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</si>
  <si>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</si>
  <si>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</si>
  <si>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</si>
  <si>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</si>
  <si>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</si>
  <si>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</si>
  <si>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</si>
  <si>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</si>
  <si>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</si>
  <si>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</si>
  <si>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</si>
  <si>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</si>
  <si>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</si>
  <si>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</si>
  <si>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</si>
  <si>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</si>
  <si>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</si>
  <si>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</si>
  <si>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</si>
  <si>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</si>
  <si>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</si>
  <si>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</si>
  <si>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</si>
  <si>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</si>
  <si>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</si>
  <si>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</si>
  <si>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</si>
  <si>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</si>
  <si>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</si>
  <si>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</si>
  <si>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</si>
  <si>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</si>
  <si>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</si>
  <si>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</si>
  <si>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</si>
  <si>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</si>
  <si>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</si>
  <si>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</si>
  <si>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</si>
  <si>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</si>
  <si>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</si>
  <si>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</si>
  <si>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</si>
  <si>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</si>
  <si>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</si>
  <si>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</si>
  <si>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</si>
  <si>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</si>
  <si>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</si>
  <si>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</si>
  <si>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</si>
  <si>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</si>
  <si>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</si>
  <si>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</si>
  <si>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</si>
  <si>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</si>
  <si>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</si>
  <si>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</si>
  <si>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</si>
  <si>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</si>
  <si>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</si>
  <si>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</si>
  <si>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</si>
  <si>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</si>
  <si>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</si>
  <si>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</si>
  <si>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</si>
  <si>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</si>
  <si>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</si>
  <si>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</si>
  <si>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</si>
  <si>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</si>
  <si>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</si>
  <si>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</si>
  <si>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</si>
  <si>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</si>
  <si>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</si>
  <si>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</si>
  <si>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</si>
  <si>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</si>
  <si>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</si>
  <si>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</si>
  <si>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</si>
  <si>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</si>
  <si>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</si>
  <si>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</si>
  <si>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</si>
  <si>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</si>
  <si>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</si>
  <si>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</si>
  <si>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</si>
  <si>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</si>
  <si>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</si>
  <si>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</si>
  <si>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</si>
  <si>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</si>
  <si>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</si>
  <si>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</si>
  <si>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</si>
  <si>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</si>
  <si>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</si>
  <si>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</si>
  <si>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</si>
  <si>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</si>
  <si>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</si>
  <si>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</si>
  <si>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</si>
  <si>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</si>
  <si>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</si>
  <si>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</si>
  <si>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</si>
  <si>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</si>
  <si>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</si>
  <si>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</si>
  <si>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</si>
  <si>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</si>
  <si>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</si>
  <si>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</si>
  <si>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</si>
  <si>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</si>
  <si>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</si>
  <si>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</si>
  <si>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</si>
  <si>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</si>
  <si>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</si>
  <si>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</si>
  <si>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</si>
  <si>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</si>
  <si>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</si>
  <si>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</si>
  <si>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</si>
  <si>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</si>
  <si>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</si>
  <si>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</si>
  <si>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</si>
  <si>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</si>
  <si>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</si>
  <si>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</si>
  <si>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</si>
  <si>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</si>
  <si>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</si>
  <si>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</si>
  <si>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</si>
  <si>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</si>
  <si>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</si>
  <si>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</si>
  <si>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</si>
  <si>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</si>
  <si>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</si>
  <si>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</si>
  <si>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</si>
  <si>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</si>
  <si>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</si>
  <si>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</si>
  <si>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</si>
  <si>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</si>
  <si>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</si>
  <si>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</si>
  <si>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</si>
  <si>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</si>
  <si>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</si>
  <si>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</si>
  <si>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</si>
  <si>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</si>
  <si>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</si>
  <si>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</si>
  <si>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</si>
  <si>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</si>
  <si>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</si>
  <si>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</si>
  <si>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</si>
  <si>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</si>
  <si>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</si>
  <si>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</si>
  <si>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</si>
  <si>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</si>
  <si>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</si>
  <si>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</si>
  <si>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</si>
  <si>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</si>
  <si>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</si>
  <si>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</si>
  <si>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</si>
  <si>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</si>
  <si>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</si>
  <si>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</si>
  <si>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</si>
  <si>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</si>
  <si>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</si>
  <si>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</si>
  <si>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</si>
  <si>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</si>
  <si>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</si>
  <si>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</si>
  <si>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</si>
  <si>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</si>
  <si>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</si>
  <si>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</si>
  <si>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</si>
  <si>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</si>
  <si>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</si>
  <si>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</si>
  <si>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</si>
  <si>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</si>
  <si>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</si>
  <si>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</si>
  <si>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</si>
  <si>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</si>
  <si>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</si>
  <si>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</si>
  <si>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</si>
  <si>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</si>
  <si>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</si>
  <si>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</si>
  <si>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</si>
  <si>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</si>
  <si>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</si>
  <si>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</si>
  <si>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</si>
  <si>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</si>
  <si>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</si>
  <si>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</si>
  <si>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</si>
  <si>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</si>
  <si>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</si>
  <si>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</si>
  <si>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</si>
  <si>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</si>
  <si>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</si>
  <si>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</si>
  <si>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</si>
  <si>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</si>
  <si>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</si>
  <si>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</si>
  <si>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</si>
  <si>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</si>
  <si>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</si>
  <si>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</si>
  <si>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</si>
  <si>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</si>
  <si>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</si>
  <si>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</si>
  <si>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</si>
  <si>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</si>
  <si>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</si>
  <si>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</si>
  <si>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</si>
  <si>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</si>
  <si>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</si>
  <si>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</si>
  <si>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</si>
  <si>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</si>
  <si>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</si>
  <si>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</si>
  <si>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</si>
  <si>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</si>
  <si>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</si>
  <si>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</si>
  <si>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</si>
  <si>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</si>
  <si>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</si>
  <si>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</si>
  <si>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</si>
  <si>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</si>
  <si>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</si>
  <si>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</si>
  <si>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</si>
  <si>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</si>
  <si>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</si>
  <si>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</si>
  <si>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</si>
  <si>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</si>
  <si>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</si>
  <si>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</si>
  <si>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</si>
  <si>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</si>
  <si>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</si>
  <si>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</si>
  <si>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</si>
  <si>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</si>
  <si>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</si>
  <si>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</si>
  <si>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</si>
  <si>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</si>
  <si>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</si>
  <si>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</si>
  <si>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</si>
  <si>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</si>
  <si>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</si>
  <si>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</si>
  <si>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</si>
  <si>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</si>
  <si>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</si>
  <si>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</si>
  <si>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</si>
  <si>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</si>
  <si>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</si>
  <si>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</si>
  <si>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</si>
  <si>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</si>
  <si>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</si>
  <si>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</si>
  <si>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</si>
  <si>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</si>
  <si>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</si>
  <si>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</si>
  <si>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</si>
  <si>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</si>
  <si>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</si>
  <si>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</si>
  <si>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</si>
  <si>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</si>
  <si>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</si>
  <si>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</si>
  <si>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</si>
  <si>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</si>
  <si>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</si>
  <si>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</si>
  <si>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</si>
  <si>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</si>
  <si>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</si>
  <si>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</si>
  <si>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</si>
  <si>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</si>
  <si>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</si>
  <si>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</si>
  <si>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</si>
  <si>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</si>
  <si>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</si>
  <si>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</si>
  <si>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</si>
  <si>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</si>
  <si>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</si>
  <si>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</si>
  <si>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</si>
  <si>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</si>
  <si>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</si>
  <si>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</si>
  <si>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</si>
  <si>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</si>
  <si>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</si>
  <si>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</si>
  <si>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</si>
  <si>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</si>
  <si>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</si>
  <si>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</si>
  <si>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</si>
  <si>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</si>
  <si>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</si>
  <si>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</si>
  <si>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</si>
  <si>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</si>
  <si>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</si>
  <si>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</si>
  <si>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</si>
  <si>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</si>
  <si>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</si>
  <si>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</si>
  <si>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</si>
  <si>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</si>
  <si>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</si>
  <si>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</si>
  <si>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</si>
  <si>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</si>
  <si>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</si>
  <si>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</si>
  <si>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</si>
  <si>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</si>
  <si>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</si>
  <si>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</si>
  <si>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</si>
  <si>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</si>
  <si>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</si>
  <si>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</si>
  <si>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</si>
  <si>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</si>
  <si>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</si>
  <si>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</si>
  <si>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</si>
  <si>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</si>
  <si>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</si>
  <si>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</si>
  <si>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</si>
  <si>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</si>
  <si>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</si>
  <si>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</si>
  <si>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</si>
  <si>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</si>
  <si>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</si>
  <si>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</si>
  <si>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</si>
  <si>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</si>
  <si>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</si>
  <si>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</si>
  <si>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</si>
  <si>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</si>
  <si>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</si>
  <si>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</si>
  <si>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</si>
  <si>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</si>
  <si>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</si>
  <si>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</si>
  <si>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</si>
  <si>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</si>
  <si>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</si>
  <si>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</si>
  <si>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</si>
  <si>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</si>
  <si>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</si>
  <si>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</si>
  <si>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</si>
  <si>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</si>
  <si>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</si>
  <si>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</si>
  <si>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</si>
  <si>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</si>
  <si>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</si>
  <si>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</si>
  <si>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</si>
  <si>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</si>
  <si>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</si>
  <si>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</si>
  <si>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</si>
  <si>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</si>
  <si>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</si>
  <si>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</si>
  <si>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</si>
  <si>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</si>
  <si>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</si>
  <si>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</si>
  <si>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</si>
  <si>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</si>
  <si>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</si>
  <si>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</si>
  <si>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</si>
  <si>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</si>
  <si>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</si>
  <si>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</si>
  <si>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</si>
  <si>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</si>
  <si>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</si>
  <si>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</si>
  <si>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</si>
  <si>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</si>
  <si>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</si>
  <si>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</si>
  <si>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</si>
  <si>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</si>
  <si>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</si>
  <si>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</si>
  <si>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</si>
  <si>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</si>
  <si>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</si>
  <si>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</si>
  <si>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</si>
  <si>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</si>
  <si>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</si>
  <si>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</si>
  <si>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</si>
  <si>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</si>
  <si>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</si>
  <si>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</si>
  <si>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</si>
  <si>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</si>
  <si>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</si>
  <si>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</si>
  <si>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</si>
  <si>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</si>
  <si>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</si>
  <si>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</si>
  <si>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</si>
  <si>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</si>
  <si>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</si>
  <si>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</si>
  <si>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</si>
  <si>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</si>
  <si>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</si>
  <si>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</si>
  <si>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</si>
  <si>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</si>
  <si>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</si>
  <si>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</si>
  <si>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</si>
  <si>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</si>
  <si>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</si>
  <si>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</si>
  <si>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</si>
  <si>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</si>
  <si>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</si>
  <si>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</si>
  <si>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</si>
  <si>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</si>
  <si>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</si>
  <si>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</si>
  <si>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</si>
  <si>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</si>
  <si>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</si>
  <si>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</si>
  <si>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</si>
  <si>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</si>
  <si>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</si>
  <si>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</si>
  <si>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</si>
  <si>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</si>
  <si>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</si>
  <si>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</si>
  <si>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</si>
  <si>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</si>
  <si>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</si>
  <si>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</si>
  <si>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</si>
  <si>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</si>
  <si>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</si>
  <si>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</si>
  <si>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</si>
  <si>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</si>
  <si>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</si>
  <si>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</si>
  <si>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</si>
  <si>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</si>
  <si>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</si>
  <si>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</si>
  <si>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</si>
  <si>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</si>
  <si>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</si>
  <si>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</si>
  <si>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</si>
  <si>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</si>
  <si>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</si>
  <si>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</si>
  <si>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</si>
  <si>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</si>
  <si>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</si>
  <si>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</si>
  <si>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</si>
  <si>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</si>
  <si>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</si>
  <si>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</si>
  <si>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</si>
  <si>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</si>
  <si>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</si>
  <si>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</si>
  <si>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</si>
  <si>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</si>
  <si>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</si>
  <si>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</si>
  <si>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</si>
  <si>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</si>
  <si>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</si>
  <si>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</si>
  <si>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</si>
  <si>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</si>
  <si>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</si>
  <si>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</si>
  <si>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</si>
  <si>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</si>
  <si>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</si>
  <si>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</si>
  <si>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</si>
  <si>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</si>
  <si>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</si>
  <si>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</si>
  <si>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</si>
  <si>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</si>
  <si>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</si>
  <si>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</si>
  <si>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</si>
  <si>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</si>
  <si>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</si>
  <si>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</si>
  <si>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</si>
  <si>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</si>
  <si>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</si>
  <si>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</si>
  <si>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</si>
  <si>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</si>
  <si>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</si>
  <si>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</si>
  <si>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</si>
  <si>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</si>
  <si>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</si>
  <si>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</si>
  <si>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</si>
  <si>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</si>
  <si>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</si>
  <si>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</si>
  <si>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</si>
  <si>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</si>
  <si>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</si>
  <si>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</si>
  <si>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</si>
  <si>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</si>
  <si>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</si>
  <si>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</si>
  <si>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</si>
  <si>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</si>
  <si>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</si>
  <si>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</si>
  <si>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</si>
  <si>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</si>
  <si>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</si>
  <si>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</si>
  <si>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</si>
  <si>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</si>
  <si>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</si>
  <si>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</si>
  <si>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</si>
  <si>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</si>
  <si>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</si>
  <si>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</si>
  <si>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</si>
  <si>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</si>
  <si>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</si>
  <si>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</si>
  <si>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</si>
  <si>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</si>
  <si>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</si>
  <si>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</si>
  <si>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</si>
  <si>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</si>
  <si>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</si>
  <si>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</si>
  <si>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</si>
  <si>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</si>
  <si>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</si>
  <si>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</si>
  <si>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</si>
  <si>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</si>
  <si>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</si>
  <si>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</si>
  <si>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</si>
  <si>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</si>
  <si>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</si>
  <si>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</si>
  <si>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</si>
  <si>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</si>
  <si>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</si>
  <si>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</si>
  <si>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</si>
  <si>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</si>
  <si>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</si>
  <si>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</si>
  <si>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</si>
  <si>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</si>
  <si>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</si>
  <si>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</si>
  <si>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</si>
  <si>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</si>
  <si>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</si>
  <si>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</si>
  <si>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</si>
  <si>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</si>
  <si>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</si>
  <si>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</si>
  <si>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</si>
  <si>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</si>
  <si>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</si>
  <si>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</si>
  <si>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</si>
  <si>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</si>
  <si>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</si>
  <si>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</si>
  <si>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</si>
  <si>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</si>
  <si>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</si>
  <si>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</si>
  <si>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</si>
  <si>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</si>
  <si>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</si>
  <si>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</si>
  <si>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</si>
  <si>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</si>
  <si>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</si>
  <si>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</si>
  <si>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</si>
  <si>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</si>
  <si>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</si>
  <si>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</si>
  <si>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</si>
  <si>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</si>
  <si>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</si>
  <si>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</si>
  <si>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</si>
  <si>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</si>
  <si>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</si>
  <si>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</si>
  <si>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</si>
  <si>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</si>
  <si>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</si>
  <si>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</si>
  <si>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</si>
  <si>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</si>
  <si>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</si>
  <si>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</si>
  <si>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</si>
  <si>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</si>
  <si>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</si>
  <si>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</si>
  <si>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</si>
  <si>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</si>
  <si>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</si>
  <si>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</si>
  <si>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</si>
  <si>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</si>
  <si>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</si>
  <si>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</si>
  <si>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</si>
  <si>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</si>
  <si>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</si>
  <si>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</si>
  <si>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</si>
  <si>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</si>
  <si>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</si>
  <si>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</si>
  <si>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</si>
  <si>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</si>
  <si>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</si>
  <si>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</si>
  <si>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</si>
  <si>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</si>
  <si>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</si>
  <si>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</si>
  <si>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</si>
  <si>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</si>
  <si>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</si>
  <si>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</si>
  <si>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</si>
  <si>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</si>
  <si>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</si>
  <si>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</si>
  <si>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</si>
  <si>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</si>
  <si>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</si>
  <si>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</si>
  <si>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</si>
  <si>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</si>
  <si>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</si>
  <si>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</si>
  <si>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</si>
  <si>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</si>
  <si>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</si>
  <si>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</si>
  <si>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</si>
  <si>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</si>
  <si>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</si>
  <si>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</si>
  <si>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</si>
  <si>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</si>
  <si>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</si>
  <si>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</si>
  <si>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</si>
  <si>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</si>
  <si>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</si>
  <si>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</si>
  <si>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</si>
  <si>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</si>
  <si>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</si>
  <si>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</si>
  <si>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</si>
  <si>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</si>
  <si>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</si>
  <si>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</si>
  <si>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</si>
  <si>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</si>
  <si>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</si>
  <si>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</si>
  <si>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</si>
  <si>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</si>
  <si>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</si>
  <si>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</si>
  <si>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</si>
  <si>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</si>
  <si>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</si>
  <si>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</si>
  <si>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</si>
  <si>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</si>
  <si>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</si>
  <si>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</si>
  <si>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</si>
  <si>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</si>
  <si>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</si>
  <si>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</si>
  <si>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</si>
  <si>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</si>
  <si>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</si>
  <si>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</si>
  <si>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</si>
  <si>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</si>
  <si>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</si>
  <si>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</si>
  <si>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</si>
  <si>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</si>
  <si>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</si>
  <si>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</si>
  <si>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</si>
  <si>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</si>
  <si>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</si>
  <si>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</si>
  <si>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</si>
  <si>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</si>
  <si>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</si>
  <si>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</si>
  <si>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</si>
  <si>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</si>
  <si>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</si>
  <si>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</si>
  <si>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</si>
  <si>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</si>
  <si>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</si>
  <si>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</si>
  <si>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</si>
  <si>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</si>
  <si>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</si>
  <si>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</si>
  <si>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</si>
  <si>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</si>
  <si>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</si>
  <si>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</si>
  <si>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</si>
  <si>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</si>
  <si>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</si>
  <si>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</si>
  <si>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</si>
  <si>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</si>
  <si>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</si>
  <si>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</si>
  <si>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</si>
  <si>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</si>
  <si>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</si>
  <si>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</si>
  <si>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</si>
  <si>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</si>
  <si>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</si>
  <si>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</si>
  <si>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</si>
  <si>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</si>
  <si>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</si>
  <si>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</si>
  <si>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</si>
  <si>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</si>
  <si>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</si>
  <si>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</si>
  <si>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</si>
  <si>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</si>
  <si>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</si>
  <si>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</si>
  <si>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</si>
  <si>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</si>
  <si>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</si>
  <si>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</si>
  <si>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</si>
  <si>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</si>
  <si>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</si>
  <si>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</si>
  <si>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</si>
  <si>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</si>
  <si>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</si>
  <si>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</si>
  <si>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</si>
  <si>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</si>
  <si>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</si>
  <si>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</si>
  <si>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</si>
  <si>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</si>
  <si>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</si>
  <si>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</si>
  <si>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</si>
  <si>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</si>
  <si>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</si>
  <si>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</si>
  <si>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</si>
  <si>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</si>
  <si>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</si>
  <si>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</si>
  <si>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</si>
  <si>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</si>
  <si>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</si>
  <si>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</si>
  <si>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</si>
  <si>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</si>
  <si>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</si>
  <si>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</si>
  <si>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</si>
  <si>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</si>
  <si>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</si>
  <si>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</si>
  <si>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</si>
  <si>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</si>
  <si>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</si>
  <si>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</si>
  <si>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</si>
  <si>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</si>
  <si>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</si>
  <si>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</si>
  <si>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</si>
  <si>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</si>
  <si>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</si>
  <si>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</si>
  <si>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</si>
  <si>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</si>
  <si>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</si>
  <si>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</si>
  <si>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</si>
  <si>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</si>
  <si>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</si>
  <si>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</si>
  <si>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</si>
  <si>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</si>
  <si>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</si>
  <si>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</si>
  <si>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</si>
  <si>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</si>
  <si>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</si>
  <si>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</si>
  <si>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</si>
  <si>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</si>
  <si>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</si>
  <si>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</si>
  <si>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</si>
  <si>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</si>
  <si>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</si>
  <si>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</si>
  <si>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</si>
  <si>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</si>
  <si>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</si>
  <si>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</si>
  <si>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</si>
  <si>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</si>
  <si>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</si>
  <si>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</si>
  <si>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</si>
  <si>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</si>
  <si>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</si>
  <si>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</si>
  <si>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</si>
  <si>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</si>
  <si>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</si>
  <si>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</si>
  <si>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</si>
  <si>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</si>
  <si>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</si>
  <si>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</si>
  <si>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</si>
  <si>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</si>
  <si>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</si>
  <si>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</si>
  <si>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</si>
  <si>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</si>
  <si>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</si>
  <si>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</si>
  <si>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</si>
  <si>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</si>
  <si>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</si>
  <si>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</si>
  <si>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</si>
  <si>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</si>
  <si>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</si>
  <si>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</si>
  <si>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</si>
  <si>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</si>
  <si>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</si>
  <si>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</si>
  <si>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</si>
  <si>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</si>
  <si>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</si>
  <si>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</si>
  <si>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</si>
  <si>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</si>
  <si>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</si>
  <si>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</si>
  <si>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</si>
  <si>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</si>
  <si>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</si>
  <si>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</si>
  <si>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</si>
  <si>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</si>
  <si>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</si>
  <si>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</si>
  <si>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</si>
  <si>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</si>
  <si>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</si>
  <si>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</si>
  <si>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</si>
  <si>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</si>
  <si>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</si>
  <si>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</si>
  <si>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</si>
  <si>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</si>
  <si>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</si>
  <si>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</si>
  <si>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</si>
  <si>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</si>
  <si>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</si>
  <si>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</si>
  <si>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</si>
  <si>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</si>
  <si>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</si>
  <si>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</si>
  <si>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</si>
  <si>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</si>
  <si>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</si>
  <si>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</si>
  <si>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</si>
  <si>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</si>
  <si>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</si>
  <si>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</si>
  <si>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</si>
  <si>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</si>
  <si>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</si>
  <si>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</si>
  <si>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</si>
  <si>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</si>
  <si>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</si>
  <si>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</si>
  <si>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</si>
  <si>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</si>
  <si>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</si>
  <si>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</si>
  <si>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</si>
  <si>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</si>
  <si>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</si>
  <si>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</si>
  <si>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</si>
  <si>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</si>
  <si>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</si>
  <si>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</si>
  <si>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</si>
  <si>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</si>
  <si>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</si>
  <si>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</si>
  <si>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</si>
  <si>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</si>
  <si>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</si>
  <si>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</si>
  <si>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</si>
  <si>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</si>
  <si>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</si>
  <si>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</si>
  <si>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</si>
  <si>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</si>
  <si>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</si>
  <si>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</si>
  <si>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</si>
  <si>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</si>
  <si>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</si>
  <si>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</si>
  <si>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</si>
  <si>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</si>
  <si>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</si>
  <si>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</si>
  <si>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</si>
  <si>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</si>
  <si>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</si>
  <si>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</si>
  <si>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</si>
  <si>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</si>
  <si>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</si>
  <si>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</si>
  <si>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</si>
  <si>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</si>
  <si>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</si>
  <si>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</si>
  <si>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</si>
  <si>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</si>
  <si>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</si>
  <si>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</si>
  <si>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</si>
  <si>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</si>
  <si>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</si>
  <si>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</si>
  <si>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</si>
  <si>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</si>
  <si>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</si>
  <si>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</si>
  <si>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</si>
  <si>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</si>
  <si>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</si>
  <si>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</si>
  <si>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</si>
  <si>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</si>
  <si>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</si>
  <si>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</si>
  <si>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</si>
  <si>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</si>
  <si>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</si>
  <si>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</si>
  <si>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</si>
  <si>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</si>
  <si>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</si>
  <si>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</si>
  <si>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</si>
  <si>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</si>
  <si>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</si>
  <si>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</si>
  <si>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</si>
  <si>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</si>
  <si>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</si>
  <si>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</si>
  <si>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</si>
  <si>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</si>
  <si>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</si>
  <si>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</si>
  <si>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</si>
  <si>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</si>
  <si>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</si>
  <si>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</si>
  <si>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</si>
  <si>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</si>
  <si>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</si>
  <si>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</si>
  <si>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</si>
  <si>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</si>
  <si>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</si>
  <si>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</si>
  <si>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</si>
  <si>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</si>
  <si>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</si>
  <si>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</si>
  <si>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</si>
  <si>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</si>
  <si>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</si>
  <si>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</si>
  <si>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</si>
  <si>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</si>
  <si>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</si>
  <si>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</si>
  <si>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</si>
  <si>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</si>
  <si>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</si>
  <si>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</si>
  <si>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</si>
  <si>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</si>
  <si>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</si>
  <si>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</si>
  <si>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</si>
  <si>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</si>
  <si>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</si>
  <si>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</si>
  <si>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</si>
  <si>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</si>
  <si>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</si>
  <si>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</si>
  <si>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</si>
  <si>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</si>
  <si>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</si>
  <si>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</si>
  <si>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</si>
  <si>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</si>
  <si>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</si>
  <si>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</si>
  <si>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</si>
  <si>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</si>
  <si>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</si>
  <si>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</si>
  <si>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</si>
  <si>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</si>
  <si>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</si>
  <si>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</si>
  <si>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</si>
  <si>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</si>
  <si>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</si>
  <si>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</si>
  <si>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</si>
  <si>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</si>
  <si>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</si>
  <si>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</si>
  <si>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</si>
  <si>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</si>
  <si>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</si>
  <si>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</si>
  <si>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</si>
  <si>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</si>
  <si>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</si>
  <si>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</si>
  <si>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</si>
  <si>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</si>
  <si>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</si>
  <si>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</si>
  <si>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</si>
  <si>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</si>
  <si>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</si>
  <si>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</si>
  <si>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</si>
  <si>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</si>
  <si>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</si>
  <si>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</si>
  <si>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</si>
  <si>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</si>
  <si>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</si>
  <si>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</si>
  <si>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</si>
  <si>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</si>
  <si>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</si>
  <si>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</si>
  <si>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</si>
  <si>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</si>
  <si>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</si>
  <si>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</si>
  <si>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</si>
  <si>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</si>
  <si>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</si>
  <si>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</si>
  <si>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</si>
  <si>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</si>
  <si>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</si>
  <si>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</si>
  <si>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</si>
  <si>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</si>
  <si>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</si>
  <si>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</si>
  <si>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</si>
  <si>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</si>
  <si>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</si>
  <si>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</si>
  <si>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</si>
  <si>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</si>
  <si>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</si>
  <si>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</si>
  <si>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</si>
  <si>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</si>
  <si>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</si>
  <si>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</si>
  <si>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</si>
  <si>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</si>
  <si>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</si>
  <si>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</si>
  <si>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</si>
  <si>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</si>
  <si>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</si>
  <si>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</si>
  <si>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</si>
  <si>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</si>
  <si>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</si>
  <si>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</si>
  <si>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</si>
  <si>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</si>
  <si>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</si>
  <si>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</si>
  <si>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</si>
  <si>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</si>
  <si>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</si>
  <si>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</si>
  <si>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</si>
  <si>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</si>
  <si>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</si>
  <si>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</si>
  <si>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</si>
  <si>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</si>
  <si>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</si>
  <si>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</si>
  <si>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</si>
  <si>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</si>
  <si>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</si>
  <si>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</si>
  <si>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</si>
  <si>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</si>
  <si>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</si>
  <si>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</si>
  <si>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</si>
  <si>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</si>
  <si>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</si>
  <si>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</si>
  <si>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</si>
  <si>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</si>
  <si>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</si>
  <si>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</si>
  <si>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</si>
  <si>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</si>
  <si>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</si>
  <si>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</si>
  <si>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</si>
  <si>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</si>
  <si>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</si>
  <si>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</si>
  <si>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</si>
  <si>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</si>
  <si>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</si>
  <si>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</si>
  <si>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</si>
  <si>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</si>
  <si>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</si>
  <si>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</si>
  <si>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</si>
  <si>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</si>
  <si>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</si>
  <si>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</si>
  <si>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</si>
  <si>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</si>
  <si>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</si>
  <si>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</si>
  <si>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</si>
  <si>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</si>
  <si>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</si>
  <si>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</si>
  <si>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</si>
  <si>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</si>
  <si>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</si>
  <si>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</si>
  <si>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</si>
  <si>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</si>
  <si>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</si>
  <si>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</si>
  <si>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</si>
  <si>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</si>
  <si>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</si>
  <si>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</si>
  <si>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</si>
  <si>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</si>
  <si>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</si>
  <si>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</si>
  <si>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</si>
  <si>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</si>
  <si>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</si>
  <si>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</si>
  <si>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</si>
  <si>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</si>
  <si>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</si>
  <si>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</si>
  <si>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</si>
  <si>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</si>
  <si>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</si>
  <si>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</si>
  <si>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</si>
  <si>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</si>
  <si>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</si>
  <si>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</si>
  <si>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</si>
  <si>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</si>
  <si>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</si>
  <si>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</si>
  <si>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</si>
  <si>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</si>
  <si>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</si>
  <si>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</si>
  <si>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</si>
  <si>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</si>
  <si>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</si>
  <si>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</si>
  <si>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</si>
  <si>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</si>
  <si>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</si>
  <si>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</si>
  <si>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</si>
  <si>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</si>
  <si>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</si>
  <si>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</si>
  <si>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</si>
  <si>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</si>
  <si>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</si>
  <si>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</si>
  <si>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</si>
  <si>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</si>
  <si>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</si>
  <si>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</si>
  <si>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</si>
  <si>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</si>
  <si>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</si>
  <si>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</si>
  <si>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</si>
  <si>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</si>
  <si>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</si>
  <si>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</si>
  <si>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</si>
  <si>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</si>
  <si>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</si>
  <si>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</si>
  <si>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</si>
  <si>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</si>
  <si>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</si>
  <si>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</si>
  <si>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</si>
  <si>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</si>
  <si>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</si>
  <si>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</si>
  <si>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</si>
  <si>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</si>
  <si>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</si>
  <si>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</si>
  <si>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</si>
  <si>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</si>
  <si>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</si>
  <si>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</si>
  <si>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</si>
  <si>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</si>
  <si>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</si>
  <si>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</si>
  <si>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</si>
  <si>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</si>
  <si>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</si>
  <si>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</si>
  <si>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</si>
  <si>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</si>
  <si>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</si>
  <si>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</si>
  <si>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</si>
  <si>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</si>
  <si>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</si>
  <si>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</si>
  <si>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</si>
  <si>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</si>
  <si>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</si>
  <si>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</si>
  <si>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</si>
  <si>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</si>
  <si>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</si>
  <si>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</si>
  <si>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</si>
  <si>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</si>
  <si>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</si>
  <si>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</si>
  <si>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</si>
  <si>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</si>
  <si>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</si>
  <si>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</si>
  <si>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</si>
  <si>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</si>
  <si>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</si>
  <si>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</si>
  <si>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</si>
  <si>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</si>
  <si>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</si>
  <si>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</si>
  <si>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</si>
  <si>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</si>
  <si>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</si>
  <si>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</si>
  <si>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</si>
  <si>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</si>
  <si>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</si>
  <si>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</si>
  <si>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</si>
  <si>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</si>
  <si>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</si>
  <si>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</si>
  <si>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</si>
  <si>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</si>
  <si>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</si>
  <si>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</si>
  <si>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</si>
  <si>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</si>
  <si>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</si>
  <si>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</si>
  <si>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</si>
  <si>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</si>
  <si>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</si>
  <si>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</si>
  <si>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</si>
  <si>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</si>
  <si>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</si>
  <si>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</si>
  <si>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</si>
  <si>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</si>
  <si>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</si>
  <si>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</si>
  <si>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</si>
  <si>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</si>
  <si>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</si>
  <si>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</si>
  <si>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</si>
  <si>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</si>
  <si>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</si>
  <si>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</si>
  <si>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</si>
  <si>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</si>
  <si>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</si>
  <si>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</si>
  <si>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</si>
  <si>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</si>
  <si>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</si>
  <si>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</si>
  <si>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</si>
  <si>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</si>
  <si>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</si>
  <si>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</si>
  <si>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</si>
  <si>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</si>
  <si>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</si>
  <si>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</si>
  <si>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</si>
  <si>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</si>
  <si>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</si>
  <si>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</si>
  <si>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</si>
  <si>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</si>
  <si>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</si>
  <si>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</si>
  <si>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</si>
  <si>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</si>
  <si>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</si>
  <si>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</si>
  <si>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</si>
  <si>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</si>
  <si>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</si>
  <si>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</si>
  <si>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</si>
  <si>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</si>
  <si>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</si>
  <si>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</si>
  <si>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</si>
  <si>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</si>
  <si>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</si>
  <si>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</si>
  <si>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</si>
  <si>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</si>
  <si>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</si>
  <si>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</si>
  <si>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</si>
  <si>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</si>
  <si>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</si>
  <si>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</si>
  <si>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</si>
  <si>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</si>
  <si>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</si>
  <si>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</si>
  <si>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</si>
  <si>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</si>
  <si>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</si>
  <si>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</si>
  <si>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</si>
  <si>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</si>
  <si>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</si>
  <si>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</si>
  <si>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</si>
  <si>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</si>
  <si>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</si>
  <si>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</si>
  <si>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</si>
  <si>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</si>
  <si>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</si>
  <si>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</si>
  <si>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</si>
  <si>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</si>
  <si>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</si>
  <si>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</si>
  <si>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</si>
  <si>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</si>
  <si>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</si>
  <si>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</si>
  <si>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</si>
  <si>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</si>
  <si>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</si>
  <si>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</si>
  <si>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</si>
  <si>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</si>
  <si>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</si>
  <si>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</si>
  <si>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</si>
  <si>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</si>
  <si>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</si>
  <si>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</si>
  <si>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</si>
  <si>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</si>
  <si>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</si>
  <si>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</si>
  <si>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</si>
  <si>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</si>
  <si>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</si>
  <si>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</si>
  <si>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</si>
  <si>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</si>
  <si>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</si>
  <si>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</si>
  <si>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</si>
  <si>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</si>
  <si>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</si>
  <si>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</si>
  <si>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</si>
  <si>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</si>
  <si>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</si>
  <si>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</si>
  <si>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</si>
  <si>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</si>
  <si>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</si>
  <si>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</si>
  <si>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</si>
  <si>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</si>
  <si>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</si>
  <si>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</si>
  <si>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</si>
  <si>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</si>
  <si>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</si>
  <si>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</si>
  <si>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</si>
  <si>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</si>
  <si>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</si>
  <si>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</si>
  <si>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</si>
  <si>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</si>
  <si>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</si>
  <si>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</si>
  <si>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</si>
  <si>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</si>
  <si>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</si>
  <si>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</si>
  <si>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</si>
  <si>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</si>
  <si>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</si>
  <si>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</si>
  <si>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</si>
  <si>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</si>
  <si>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</si>
  <si>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</si>
  <si>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</si>
  <si>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</si>
  <si>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</si>
  <si>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</si>
  <si>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</si>
  <si>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</si>
  <si>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</si>
  <si>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</si>
  <si>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</si>
  <si>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</si>
  <si>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</si>
  <si>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</si>
  <si>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</si>
  <si>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</si>
  <si>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</si>
  <si>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</si>
  <si>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</si>
  <si>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</si>
  <si>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</si>
  <si>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</si>
  <si>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</si>
  <si>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</si>
  <si>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</si>
  <si>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</si>
  <si>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</si>
  <si>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</si>
  <si>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</si>
  <si>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</si>
  <si>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</si>
  <si>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</si>
  <si>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</si>
  <si>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</si>
  <si>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</si>
  <si>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</si>
  <si>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</si>
  <si>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</si>
  <si>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</si>
  <si>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</si>
  <si>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</si>
  <si>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</si>
  <si>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</si>
  <si>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</si>
  <si>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</si>
  <si>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</si>
  <si>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</si>
  <si>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</si>
  <si>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</si>
  <si>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</si>
  <si>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</si>
  <si>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</si>
  <si>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</si>
  <si>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</si>
  <si>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</si>
  <si>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</si>
  <si>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</si>
  <si>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</si>
  <si>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</si>
  <si>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</si>
  <si>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</si>
  <si>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</si>
  <si>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</si>
  <si>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</si>
  <si>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</si>
  <si>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</si>
  <si>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</si>
  <si>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</si>
  <si>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</si>
  <si>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</si>
  <si>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</si>
  <si>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</si>
  <si>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</si>
  <si>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</si>
  <si>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</si>
  <si>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</si>
  <si>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</si>
  <si>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</si>
  <si>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</si>
  <si>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</si>
  <si>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</si>
  <si>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</si>
  <si>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</si>
  <si>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</si>
  <si>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</si>
  <si>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</si>
  <si>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</si>
  <si>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</si>
  <si>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</si>
  <si>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</si>
  <si>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</si>
  <si>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</si>
  <si>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</si>
  <si>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</si>
  <si>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</si>
  <si>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</si>
  <si>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</si>
  <si>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</si>
  <si>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</si>
  <si>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</si>
  <si>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</si>
  <si>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</si>
  <si>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</si>
  <si>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</si>
  <si>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</si>
  <si>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</si>
  <si>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</si>
  <si>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</si>
  <si>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</si>
  <si>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</si>
  <si>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</si>
  <si>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</si>
  <si>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</si>
  <si>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</si>
  <si>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</si>
  <si>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</si>
  <si>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</si>
  <si>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</si>
  <si>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</si>
  <si>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</si>
  <si>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</si>
  <si>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</si>
  <si>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</si>
  <si>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</si>
  <si>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</si>
  <si>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</si>
  <si>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</si>
  <si>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</si>
  <si>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</si>
  <si>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</si>
  <si>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</si>
  <si>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</si>
  <si>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</si>
  <si>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</si>
  <si>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</si>
  <si>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</si>
  <si>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</si>
  <si>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</si>
  <si>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</si>
  <si>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</si>
  <si>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</si>
  <si>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</si>
  <si>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</si>
  <si>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</si>
  <si>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</si>
  <si>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</si>
  <si>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</si>
  <si>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</si>
  <si>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</si>
  <si>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</si>
  <si>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</si>
  <si>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</si>
  <si>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</si>
  <si>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</si>
  <si>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</si>
  <si>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</si>
  <si>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</si>
  <si>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</si>
  <si>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</si>
  <si>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</si>
  <si>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</si>
  <si>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</si>
  <si>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</si>
  <si>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</si>
  <si>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</si>
  <si>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</si>
  <si>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</si>
  <si>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</si>
  <si>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</si>
  <si>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</si>
  <si>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</si>
  <si>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</si>
  <si>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</si>
  <si>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</si>
  <si>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</si>
  <si>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</si>
  <si>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</si>
  <si>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</si>
  <si>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</si>
  <si>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</si>
  <si>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</si>
  <si>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</si>
  <si>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</si>
  <si>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</si>
  <si>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</si>
  <si>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</si>
  <si>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</si>
  <si>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</si>
  <si>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</si>
  <si>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</si>
  <si>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</si>
  <si>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</si>
  <si>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</si>
  <si>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</si>
  <si>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</si>
  <si>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</si>
  <si>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</si>
  <si>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</si>
  <si>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</si>
  <si>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</si>
  <si>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</si>
  <si>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</si>
  <si>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</si>
  <si>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</si>
  <si>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</si>
  <si>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</si>
  <si>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</si>
  <si>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</si>
  <si>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</si>
  <si>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</si>
  <si>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</si>
  <si>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</si>
  <si>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</si>
  <si>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</si>
  <si>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</si>
  <si>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</si>
  <si>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</si>
  <si>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</si>
  <si>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</si>
  <si>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</si>
  <si>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</si>
  <si>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</si>
  <si>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</si>
  <si>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</si>
  <si>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</si>
  <si>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</si>
  <si>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</si>
  <si>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</si>
  <si>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</si>
  <si>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</si>
  <si>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</si>
  <si>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</si>
  <si>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</si>
  <si>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</si>
  <si>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</si>
  <si>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</si>
  <si>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</si>
  <si>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</si>
  <si>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</si>
  <si>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</si>
  <si>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</si>
  <si>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</si>
  <si>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</si>
  <si>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</si>
  <si>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</si>
  <si>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</si>
  <si>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</si>
  <si>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</si>
  <si>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</si>
  <si>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</si>
  <si>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</si>
  <si>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</si>
  <si>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</si>
  <si>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</si>
  <si>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</si>
  <si>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</si>
  <si>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</si>
  <si>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</si>
  <si>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</si>
  <si>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</si>
  <si>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</si>
  <si>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</si>
  <si>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</si>
  <si>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</si>
  <si>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</si>
  <si>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</si>
  <si>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</si>
  <si>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</si>
  <si>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</si>
  <si>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</si>
  <si>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</si>
  <si>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</si>
  <si>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</si>
  <si>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</si>
  <si>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</si>
  <si>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</si>
  <si>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</si>
  <si>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</si>
  <si>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</si>
  <si>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</si>
  <si>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</si>
  <si>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</si>
  <si>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</si>
  <si>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</si>
  <si>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</si>
  <si>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</si>
  <si>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</si>
  <si>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</si>
  <si>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</si>
  <si>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</si>
  <si>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</si>
  <si>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</si>
  <si>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</si>
  <si>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</si>
  <si>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</si>
  <si>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</si>
  <si>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</si>
  <si>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</si>
  <si>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</si>
  <si>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</si>
  <si>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</si>
  <si>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</si>
  <si>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</si>
  <si>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</si>
  <si>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</si>
  <si>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</si>
  <si>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</si>
  <si>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</si>
  <si>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</si>
  <si>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</si>
  <si>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</si>
  <si>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</si>
  <si>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</si>
  <si>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</si>
  <si>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</si>
  <si>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</si>
  <si>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</si>
  <si>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</si>
  <si>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</si>
  <si>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</si>
  <si>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</si>
  <si>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</si>
  <si>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</si>
  <si>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</si>
  <si>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</si>
  <si>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</si>
  <si>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</si>
  <si>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</si>
  <si>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</si>
  <si>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</si>
  <si>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</si>
  <si>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</si>
  <si>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</si>
  <si>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</si>
  <si>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</si>
  <si>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</si>
  <si>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</si>
  <si>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</si>
  <si>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</si>
  <si>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</si>
  <si>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</si>
  <si>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</si>
  <si>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</si>
  <si>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</si>
  <si>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</si>
  <si>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</si>
  <si>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</si>
  <si>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</si>
  <si>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</si>
  <si>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</si>
  <si>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</si>
  <si>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</si>
  <si>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</si>
  <si>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</si>
  <si>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</si>
  <si>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</si>
  <si>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</si>
  <si>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</si>
  <si>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</si>
  <si>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</si>
  <si>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</si>
  <si>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</si>
  <si>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</si>
  <si>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</si>
  <si>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</si>
  <si>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</si>
  <si>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</si>
  <si>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</si>
  <si>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</si>
  <si>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</si>
  <si>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</si>
  <si>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</si>
  <si>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</si>
  <si>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</si>
  <si>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</si>
  <si>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</si>
  <si>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</si>
  <si>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</si>
  <si>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</si>
  <si>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</si>
  <si>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</si>
  <si>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</si>
  <si>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</si>
  <si>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</si>
  <si>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</si>
  <si>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</si>
  <si>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</si>
  <si>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</si>
  <si>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</si>
  <si>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</si>
  <si>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</si>
  <si>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</si>
  <si>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</si>
  <si>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</si>
  <si>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</si>
  <si>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</si>
  <si>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</si>
  <si>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</si>
  <si>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</si>
  <si>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</si>
  <si>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</si>
  <si>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</si>
  <si>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</si>
  <si>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</si>
  <si>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</si>
  <si>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</si>
  <si>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</si>
  <si>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</si>
  <si>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</si>
  <si>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</si>
  <si>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</si>
  <si>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</si>
  <si>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</si>
  <si>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</si>
  <si>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</si>
  <si>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</si>
  <si>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</si>
  <si>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</si>
  <si>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</si>
  <si>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</si>
  <si>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</si>
  <si>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</si>
  <si>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</si>
  <si>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</si>
  <si>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</si>
  <si>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</si>
  <si>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</si>
  <si>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</si>
  <si>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</si>
  <si>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</si>
  <si>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</si>
  <si>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</si>
  <si>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</si>
  <si>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</si>
  <si>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</si>
  <si>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</si>
  <si>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</si>
  <si>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</si>
  <si>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</si>
  <si>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</si>
  <si>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</si>
  <si>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</si>
  <si>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</si>
  <si>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</si>
  <si>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</si>
  <si>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</si>
  <si>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</si>
  <si>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</si>
  <si>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</si>
  <si>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</si>
  <si>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</si>
  <si>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</si>
  <si>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</si>
  <si>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</si>
  <si>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</si>
  <si>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</si>
  <si>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</si>
  <si>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</si>
  <si>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</si>
  <si>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</si>
  <si>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</si>
  <si>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</si>
  <si>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</si>
  <si>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</si>
  <si>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</si>
  <si>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</si>
  <si>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</si>
  <si>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</si>
  <si>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</si>
  <si>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</si>
  <si>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</si>
  <si>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</si>
  <si>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</si>
  <si>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</si>
  <si>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</si>
  <si>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</si>
  <si>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</si>
  <si>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</si>
  <si>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</si>
  <si>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</si>
  <si>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</si>
  <si>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</si>
  <si>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</si>
  <si>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</si>
  <si>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</si>
  <si>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</si>
  <si>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</si>
  <si>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</si>
  <si>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</si>
  <si>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</si>
  <si>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</si>
  <si>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</si>
  <si>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</si>
  <si>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</si>
  <si>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</si>
  <si>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</si>
  <si>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</si>
  <si>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</si>
  <si>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</si>
  <si>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</si>
  <si>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</si>
  <si>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</si>
  <si>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</si>
  <si>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</si>
  <si>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</si>
  <si>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</si>
  <si>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</si>
  <si>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</si>
  <si>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</si>
  <si>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</si>
  <si>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</si>
  <si>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</si>
  <si>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</si>
  <si>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</si>
  <si>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</si>
  <si>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</si>
  <si>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</si>
  <si>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</si>
  <si>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</si>
  <si>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</si>
  <si>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</si>
  <si>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</si>
  <si>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</si>
  <si>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</si>
  <si>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</si>
  <si>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</si>
  <si>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</si>
  <si>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</si>
  <si>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</si>
  <si>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</si>
  <si>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</si>
  <si>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</si>
  <si>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</si>
  <si>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</si>
  <si>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</si>
  <si>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</si>
  <si>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</si>
  <si>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</si>
  <si>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</si>
  <si>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</si>
  <si>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</si>
  <si>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</si>
  <si>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</si>
  <si>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</si>
  <si>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</si>
  <si>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</si>
  <si>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</si>
  <si>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</si>
  <si>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</si>
  <si>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</si>
  <si>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</si>
  <si>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</si>
  <si>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</si>
  <si>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</si>
  <si>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</si>
  <si>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</si>
  <si>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</si>
  <si>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</si>
  <si>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</si>
  <si>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</si>
  <si>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</si>
  <si>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</si>
  <si>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</si>
  <si>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</si>
  <si>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</si>
  <si>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</si>
  <si>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</si>
  <si>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</si>
  <si>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</si>
  <si>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</si>
  <si>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</si>
  <si>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</si>
  <si>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</si>
  <si>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</si>
  <si>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</si>
  <si>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</si>
  <si>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</si>
  <si>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</si>
  <si>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</si>
  <si>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</si>
  <si>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</si>
  <si>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</si>
  <si>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</si>
  <si>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</si>
  <si>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</si>
  <si>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</si>
  <si>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</si>
  <si>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</si>
  <si>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</si>
  <si>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</si>
  <si>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</si>
  <si>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</si>
  <si>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</si>
  <si>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</si>
  <si>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</si>
  <si>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</si>
  <si>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</si>
  <si>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</si>
  <si>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</si>
  <si>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</si>
  <si>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</si>
  <si>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</si>
  <si>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</si>
  <si>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</si>
  <si>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</si>
  <si>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</si>
  <si>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</si>
  <si>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</si>
  <si>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</si>
  <si>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</si>
  <si>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</si>
  <si>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</si>
  <si>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</si>
  <si>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</si>
  <si>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</si>
  <si>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</si>
  <si>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</si>
  <si>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</si>
  <si>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</si>
  <si>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</si>
  <si>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</si>
  <si>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</si>
  <si>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</si>
  <si>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</si>
  <si>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</si>
  <si>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</si>
  <si>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</si>
  <si>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</si>
  <si>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</si>
  <si>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</si>
  <si>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</si>
  <si>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</si>
  <si>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</si>
  <si>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</si>
  <si>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</si>
  <si>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</si>
  <si>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</si>
  <si>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</si>
  <si>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</si>
  <si>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</si>
  <si>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</si>
  <si>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</si>
  <si>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</si>
  <si>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</si>
  <si>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</si>
  <si>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</si>
  <si>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</si>
  <si>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</si>
  <si>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</si>
  <si>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</si>
  <si>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</si>
  <si>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</si>
  <si>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</si>
  <si>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</si>
  <si>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</si>
  <si>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</si>
  <si>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</si>
  <si>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</si>
  <si>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</si>
  <si>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</si>
  <si>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</si>
  <si>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</si>
  <si>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</si>
  <si>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</si>
  <si>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</si>
  <si>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</si>
  <si>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</si>
  <si>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</si>
  <si>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</si>
  <si>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</si>
  <si>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</si>
  <si>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</si>
  <si>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</si>
  <si>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</si>
  <si>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</si>
  <si>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</si>
  <si>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</si>
  <si>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</si>
  <si>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</si>
  <si>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</si>
  <si>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</si>
  <si>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</si>
  <si>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</si>
  <si>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</si>
  <si>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</si>
  <si>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</si>
  <si>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</si>
  <si>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</si>
  <si>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</si>
  <si>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</si>
  <si>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</si>
  <si>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</si>
  <si>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</si>
  <si>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</si>
  <si>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</si>
  <si>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</si>
  <si>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</si>
  <si>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</si>
  <si>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</si>
  <si>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</si>
  <si>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</si>
  <si>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</si>
  <si>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</si>
  <si>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</si>
  <si>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</si>
  <si>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</si>
  <si>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</si>
  <si>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</si>
  <si>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</si>
  <si>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</si>
  <si>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</si>
  <si>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</si>
  <si>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</si>
  <si>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</si>
  <si>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</si>
  <si>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</si>
  <si>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</si>
  <si>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</si>
  <si>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</si>
  <si>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</si>
  <si>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</si>
  <si>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</si>
  <si>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</si>
  <si>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</si>
  <si>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</si>
  <si>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</si>
  <si>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</si>
  <si>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</si>
  <si>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</si>
  <si>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</si>
  <si>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</si>
  <si>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</si>
  <si>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</si>
  <si>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</si>
  <si>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</si>
  <si>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</si>
  <si>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</si>
  <si>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</si>
  <si>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</si>
  <si>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</si>
  <si>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</si>
  <si>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</si>
  <si>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</si>
  <si>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</si>
  <si>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</si>
  <si>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</si>
  <si>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</si>
  <si>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</si>
  <si>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</si>
  <si>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</si>
  <si>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</si>
  <si>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</si>
  <si>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</si>
  <si>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</si>
  <si>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</si>
  <si>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</si>
  <si>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</si>
  <si>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</si>
  <si>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</si>
  <si>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</si>
  <si>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</si>
  <si>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</si>
  <si>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</si>
  <si>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</si>
  <si>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</si>
  <si>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</si>
  <si>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</si>
  <si>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</si>
  <si>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</si>
  <si>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</si>
  <si>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</si>
  <si>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</si>
  <si>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</si>
  <si>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</si>
  <si>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</si>
  <si>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</si>
  <si>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</si>
  <si>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</si>
  <si>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</si>
  <si>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</si>
  <si>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</si>
  <si>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</si>
  <si>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</si>
  <si>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</si>
  <si>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</si>
  <si>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</si>
  <si>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</si>
  <si>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</si>
  <si>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</si>
  <si>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</si>
  <si>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</si>
  <si>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</si>
  <si>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</si>
  <si>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</si>
  <si>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</si>
  <si>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</si>
  <si>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</si>
  <si>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</si>
  <si>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</si>
  <si>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</si>
  <si>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</si>
  <si>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</si>
  <si>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</si>
  <si>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</si>
  <si>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</si>
  <si>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</si>
  <si>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</si>
  <si>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</si>
  <si>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</si>
  <si>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</si>
  <si>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</si>
  <si>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</si>
  <si>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</si>
  <si>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</si>
  <si>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</si>
  <si>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</si>
  <si>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</si>
  <si>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</si>
  <si>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</si>
  <si>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</si>
  <si>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</si>
  <si>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</si>
  <si>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</si>
  <si>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</si>
  <si>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</si>
  <si>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</si>
  <si>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</si>
  <si>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</si>
  <si>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</si>
  <si>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</si>
  <si>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</si>
  <si>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</si>
  <si>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</si>
  <si>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</si>
  <si>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</si>
  <si>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</si>
  <si>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</si>
  <si>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</si>
  <si>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</si>
  <si>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</si>
  <si>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</si>
  <si>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</si>
  <si>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</si>
  <si>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</si>
  <si>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</si>
  <si>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</si>
  <si>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</si>
  <si>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</si>
  <si>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</si>
  <si>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</si>
  <si>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</si>
  <si>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</si>
  <si>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</si>
  <si>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</si>
  <si>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</si>
  <si>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</si>
  <si>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</si>
  <si>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</si>
  <si>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</si>
  <si>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</si>
  <si>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</si>
  <si>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</si>
  <si>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</si>
  <si>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</si>
  <si>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</si>
  <si>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</si>
  <si>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</si>
  <si>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</si>
  <si>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</si>
  <si>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</si>
  <si>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</si>
  <si>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</si>
  <si>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</si>
  <si>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</si>
  <si>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</si>
  <si>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</si>
  <si>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</si>
  <si>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</si>
  <si>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</si>
  <si>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</si>
  <si>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</si>
  <si>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</si>
  <si>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</si>
  <si>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</si>
  <si>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</si>
  <si>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</si>
  <si>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</si>
  <si>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</si>
  <si>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</si>
  <si>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</si>
  <si>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</si>
  <si>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</si>
  <si>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</si>
  <si>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</si>
  <si>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</si>
  <si>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</si>
  <si>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</si>
  <si>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</si>
  <si>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</si>
  <si>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</si>
  <si>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</si>
  <si>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</si>
  <si>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</si>
  <si>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</si>
  <si>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</si>
  <si>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</si>
  <si>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</si>
  <si>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</si>
  <si>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</si>
  <si>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</si>
  <si>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</si>
  <si>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</si>
  <si>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</si>
  <si>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</si>
  <si>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</si>
  <si>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</si>
  <si>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</si>
  <si>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</si>
  <si>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</si>
  <si>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</si>
  <si>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</si>
  <si>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</si>
  <si>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</si>
  <si>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</si>
  <si>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</si>
  <si>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</si>
  <si>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</si>
  <si>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</si>
  <si>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</si>
  <si>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</si>
  <si>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</si>
  <si>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</si>
  <si>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</si>
  <si>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</si>
  <si>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</si>
  <si>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</si>
  <si>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</si>
  <si>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</si>
  <si>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</si>
  <si>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</si>
  <si>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</si>
  <si>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</si>
  <si>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</si>
  <si>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</si>
  <si>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</si>
  <si>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</si>
  <si>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</si>
  <si>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</si>
  <si>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</si>
  <si>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</si>
  <si>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</si>
  <si>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</si>
  <si>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</si>
  <si>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</si>
  <si>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</si>
  <si>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</si>
  <si>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</si>
  <si>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</si>
  <si>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</si>
  <si>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</si>
  <si>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</si>
  <si>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</si>
  <si>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</si>
  <si>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</si>
  <si>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</si>
  <si>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</si>
  <si>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</si>
  <si>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</si>
  <si>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</si>
  <si>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</si>
  <si>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</si>
  <si>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</si>
  <si>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</si>
  <si>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</si>
  <si>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</si>
  <si>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</si>
  <si>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</si>
  <si>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</si>
  <si>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</si>
  <si>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</si>
  <si>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</si>
  <si>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</si>
  <si>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</si>
  <si>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</si>
  <si>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</si>
  <si>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</si>
  <si>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</si>
  <si>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</si>
  <si>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</si>
  <si>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</si>
  <si>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</si>
  <si>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</si>
  <si>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</si>
  <si>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</si>
  <si>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</si>
  <si>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</si>
  <si>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</si>
  <si>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</si>
  <si>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</si>
  <si>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</si>
  <si>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</si>
  <si>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</si>
  <si>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</si>
  <si>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</si>
  <si>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</si>
  <si>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</si>
  <si>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</si>
  <si>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</si>
  <si>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</si>
  <si>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</si>
  <si>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</si>
  <si>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</si>
  <si>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</si>
  <si>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</si>
  <si>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</si>
  <si>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</si>
  <si>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</si>
  <si>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</si>
  <si>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</si>
  <si>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</si>
  <si>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</si>
  <si>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</si>
  <si>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</si>
  <si>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</si>
  <si>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</si>
  <si>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</si>
  <si>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</si>
  <si>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</si>
  <si>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</si>
  <si>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</si>
  <si>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</si>
  <si>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</si>
  <si>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</si>
  <si>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</si>
  <si>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</si>
  <si>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</si>
  <si>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</si>
  <si>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</si>
  <si>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</si>
  <si>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</si>
  <si>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</si>
  <si>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</si>
  <si>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</si>
  <si>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</si>
  <si>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</si>
  <si>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</si>
  <si>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</si>
  <si>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</si>
  <si>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</si>
  <si>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</si>
  <si>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</si>
  <si>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</si>
  <si>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</si>
  <si>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</si>
  <si>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</si>
  <si>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</si>
  <si>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</si>
  <si>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</si>
  <si>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</si>
  <si>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</si>
  <si>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</si>
  <si>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</si>
  <si>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</si>
  <si>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</si>
  <si>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</si>
  <si>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</si>
  <si>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</si>
  <si>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</si>
  <si>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</si>
  <si>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</si>
  <si>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</si>
  <si>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</si>
  <si>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</si>
  <si>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</si>
  <si>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</si>
  <si>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</si>
  <si>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</si>
  <si>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</si>
  <si>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</si>
  <si>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</si>
  <si>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</si>
  <si>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</si>
  <si>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</si>
  <si>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</si>
  <si>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</si>
  <si>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</si>
  <si>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</si>
  <si>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</si>
  <si>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</si>
  <si>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</si>
  <si>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</si>
  <si>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</si>
  <si>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</si>
  <si>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</si>
  <si>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</si>
  <si>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</si>
  <si>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</si>
  <si>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</si>
  <si>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</si>
  <si>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</si>
  <si>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</si>
  <si>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</si>
  <si>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</si>
  <si>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</si>
  <si>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</si>
  <si>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</si>
  <si>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</si>
  <si>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</si>
  <si>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</si>
  <si>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</si>
  <si>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</si>
  <si>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</si>
  <si>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</si>
  <si>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</si>
  <si>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</si>
  <si>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</si>
  <si>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</si>
  <si>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</si>
  <si>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</si>
  <si>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</si>
  <si>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</si>
  <si>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</si>
  <si>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</si>
  <si>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</si>
  <si>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</si>
  <si>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</si>
  <si>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</si>
  <si>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</si>
  <si>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</si>
  <si>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</si>
  <si>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</si>
  <si>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</si>
  <si>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</si>
  <si>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</si>
  <si>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</si>
  <si>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</si>
  <si>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</si>
  <si>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</si>
  <si>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</si>
  <si>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</si>
  <si>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</si>
  <si>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</si>
  <si>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</si>
  <si>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</si>
  <si>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</si>
  <si>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</si>
  <si>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</si>
  <si>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</si>
  <si>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</si>
  <si>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</si>
  <si>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</si>
  <si>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</si>
  <si>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</si>
  <si>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</si>
  <si>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</si>
  <si>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</si>
  <si>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</si>
  <si>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</si>
  <si>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</si>
  <si>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</si>
  <si>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</si>
  <si>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</si>
  <si>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</si>
  <si>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</si>
  <si>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</si>
  <si>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</si>
  <si>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</si>
  <si>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</si>
  <si>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</si>
  <si>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</si>
  <si>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</si>
  <si>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</si>
  <si>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</si>
  <si>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</si>
  <si>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</si>
  <si>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</si>
  <si>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</si>
  <si>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</si>
  <si>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</si>
  <si>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</si>
  <si>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</si>
  <si>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</si>
  <si>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</si>
  <si>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</si>
  <si>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</si>
  <si>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</si>
  <si>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</si>
  <si>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</si>
  <si>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</si>
  <si>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</si>
  <si>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</si>
  <si>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</si>
  <si>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</si>
  <si>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</si>
  <si>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</si>
  <si>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</si>
  <si>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</si>
  <si>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</si>
  <si>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</si>
  <si>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</si>
  <si>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</si>
  <si>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</si>
  <si>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</si>
  <si>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</si>
  <si>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</si>
  <si>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</si>
  <si>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</si>
  <si>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</si>
  <si>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</si>
  <si>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</si>
  <si>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</si>
  <si>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</si>
  <si>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</si>
  <si>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</si>
  <si>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</si>
  <si>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</si>
  <si>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</si>
  <si>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</si>
  <si>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</si>
  <si>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</si>
  <si>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</si>
  <si>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</si>
  <si>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</si>
  <si>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</si>
  <si>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</si>
  <si>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</si>
  <si>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</si>
  <si>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</si>
  <si>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</si>
  <si>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</si>
  <si>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</si>
  <si>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</si>
  <si>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</si>
  <si>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</si>
  <si>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</si>
  <si>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</si>
  <si>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</si>
  <si>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</si>
  <si>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</si>
  <si>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</si>
  <si>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</si>
  <si>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</si>
  <si>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</si>
  <si>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</si>
  <si>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</si>
  <si>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</si>
  <si>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</si>
  <si>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</si>
  <si>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</si>
  <si>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</si>
  <si>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</si>
  <si>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</si>
  <si>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</si>
  <si>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</si>
  <si>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</si>
  <si>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</si>
  <si>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</si>
  <si>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</si>
  <si>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</si>
  <si>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</si>
  <si>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</si>
  <si>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</si>
  <si>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</si>
  <si>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</si>
  <si>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</si>
  <si>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</si>
  <si>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</si>
  <si>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</si>
  <si>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</si>
  <si>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</si>
  <si>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</si>
  <si>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</si>
  <si>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</si>
  <si>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</si>
  <si>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</si>
  <si>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</si>
  <si>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</si>
  <si>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</si>
  <si>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</si>
  <si>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</si>
  <si>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</si>
  <si>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</si>
  <si>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</si>
  <si>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</si>
  <si>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</si>
  <si>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</si>
  <si>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</si>
  <si>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</si>
  <si>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</si>
  <si>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</si>
  <si>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</si>
  <si>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</si>
  <si>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</si>
  <si>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</si>
  <si>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</si>
  <si>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</si>
  <si>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</si>
  <si>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</si>
  <si>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</si>
  <si>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</si>
  <si>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</si>
  <si>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</si>
  <si>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</si>
  <si>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</si>
  <si>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</si>
  <si>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</si>
  <si>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</si>
  <si>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</si>
  <si>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</si>
  <si>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</si>
  <si>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</si>
  <si>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</si>
  <si>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</si>
  <si>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</si>
  <si>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</si>
  <si>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</si>
  <si>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</si>
  <si>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</si>
  <si>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</si>
  <si>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</si>
  <si>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</si>
  <si>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</si>
  <si>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</si>
  <si>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</si>
  <si>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</si>
  <si>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</si>
  <si>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</si>
  <si>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</si>
  <si>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</si>
  <si>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</si>
  <si>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</si>
  <si>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</si>
  <si>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</si>
  <si>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</si>
  <si>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</si>
  <si>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</si>
  <si>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</si>
  <si>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</si>
  <si>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</si>
  <si>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</si>
  <si>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</si>
  <si>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</si>
  <si>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</si>
  <si>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</si>
  <si>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</si>
  <si>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</si>
  <si>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</si>
  <si>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</si>
  <si>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</si>
  <si>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</si>
  <si>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</si>
  <si>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</si>
  <si>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</si>
  <si>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</si>
  <si>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</si>
  <si>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</si>
  <si>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</si>
  <si>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</si>
  <si>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</si>
  <si>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</si>
  <si>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</si>
  <si>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</si>
  <si>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</si>
  <si>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</si>
  <si>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</si>
  <si>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</si>
  <si>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</si>
  <si>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</si>
  <si>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</si>
  <si>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</si>
  <si>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</si>
  <si>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</si>
  <si>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</si>
  <si>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</si>
  <si>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</si>
  <si>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</si>
  <si>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</si>
  <si>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</si>
  <si>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</si>
  <si>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</si>
  <si>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</si>
  <si>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</si>
  <si>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</si>
  <si>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</si>
  <si>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</si>
  <si>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</si>
  <si>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</si>
  <si>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</si>
  <si>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</si>
  <si>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</si>
  <si>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</si>
  <si>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</si>
  <si>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</si>
  <si>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</si>
  <si>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</si>
  <si>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</si>
  <si>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</si>
  <si>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</si>
  <si>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</si>
  <si>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</si>
  <si>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</si>
  <si>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</si>
  <si>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</si>
  <si>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</si>
  <si>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</si>
  <si>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</si>
  <si>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</si>
  <si>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</si>
  <si>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</si>
  <si>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</si>
  <si>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</si>
  <si>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</si>
  <si>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</si>
  <si>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</si>
  <si>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</si>
  <si>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</si>
  <si>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</si>
  <si>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</si>
  <si>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</si>
  <si>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</si>
  <si>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</si>
  <si>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</si>
  <si>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</si>
  <si>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</si>
  <si>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</si>
  <si>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</si>
  <si>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</si>
  <si>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</si>
  <si>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</si>
  <si>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</si>
  <si>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</si>
  <si>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</si>
  <si>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</si>
  <si>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</si>
  <si>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</si>
  <si>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</si>
  <si>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</si>
  <si>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</si>
  <si>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</si>
  <si>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</si>
  <si>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</si>
  <si>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</si>
  <si>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</si>
  <si>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</si>
  <si>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</si>
  <si>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</si>
  <si>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</si>
  <si>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</si>
  <si>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</si>
  <si>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</si>
  <si>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</si>
  <si>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</si>
  <si>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</si>
  <si>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</si>
  <si>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</si>
  <si>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</si>
  <si>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</si>
  <si>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</si>
  <si>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</si>
  <si>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</si>
  <si>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</si>
  <si>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</si>
  <si>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</si>
  <si>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</si>
  <si>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</si>
  <si>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</si>
  <si>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</si>
  <si>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</si>
  <si>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</si>
  <si>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</si>
  <si>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</si>
  <si>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</si>
  <si>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</si>
  <si>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</si>
  <si>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</si>
  <si>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</si>
  <si>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</si>
  <si>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</si>
  <si>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</si>
  <si>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</si>
  <si>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</si>
  <si>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</si>
  <si>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</si>
  <si>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</si>
  <si>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</si>
  <si>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</si>
  <si>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</si>
  <si>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</si>
  <si>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</si>
  <si>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</si>
  <si>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</si>
  <si>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</si>
  <si>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</si>
  <si>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</si>
  <si>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</si>
  <si>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</si>
  <si>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</si>
  <si>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</si>
  <si>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</si>
  <si>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</si>
  <si>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</si>
  <si>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</si>
  <si>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</si>
  <si>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</si>
  <si>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</si>
  <si>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</si>
  <si>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</si>
  <si>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</si>
  <si>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</si>
  <si>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</si>
  <si>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</si>
  <si>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</si>
  <si>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</si>
  <si>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</si>
  <si>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</si>
  <si>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</si>
  <si>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</si>
  <si>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</si>
  <si>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</si>
  <si>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</si>
  <si>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</si>
  <si>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</si>
  <si>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</si>
  <si>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</si>
  <si>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</si>
  <si>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</si>
  <si>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</si>
  <si>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</si>
  <si>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</si>
  <si>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</si>
  <si>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</si>
  <si>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</si>
  <si>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</si>
  <si>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</si>
  <si>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</si>
  <si>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</si>
  <si>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</si>
  <si>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</si>
  <si>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</si>
  <si>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</si>
  <si>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</si>
  <si>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</si>
  <si>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</si>
  <si>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</si>
  <si>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</si>
  <si>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</si>
  <si>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</si>
  <si>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</si>
  <si>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</si>
  <si>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</si>
  <si>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</si>
  <si>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</si>
  <si>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</si>
  <si>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</si>
  <si>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</si>
  <si>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</si>
  <si>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</si>
  <si>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</si>
  <si>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</si>
  <si>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</si>
  <si>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</si>
  <si>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</si>
  <si>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</si>
  <si>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</si>
  <si>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</si>
  <si>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</si>
  <si>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</si>
  <si>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</si>
  <si>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</si>
  <si>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</si>
  <si>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</si>
  <si>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</si>
  <si>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</si>
  <si>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</si>
  <si>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</si>
  <si>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</si>
  <si>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</si>
  <si>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</si>
  <si>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</si>
  <si>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</si>
  <si>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</si>
  <si>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</si>
  <si>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</si>
  <si>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</si>
  <si>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</si>
  <si>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</si>
  <si>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</si>
  <si>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</si>
  <si>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</si>
  <si>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</si>
  <si>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</si>
  <si>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</si>
  <si>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</si>
  <si>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</si>
  <si>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</si>
  <si>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</si>
  <si>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</si>
  <si>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</si>
  <si>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</si>
  <si>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</si>
  <si>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</si>
  <si>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</si>
  <si>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</si>
  <si>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</si>
  <si>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</si>
  <si>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</si>
  <si>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</si>
  <si>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</si>
  <si>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</si>
  <si>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</si>
  <si>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</si>
  <si>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</si>
  <si>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</si>
  <si>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</si>
  <si>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</si>
  <si>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</si>
  <si>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</si>
  <si>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</si>
  <si>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</si>
  <si>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</si>
  <si>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</si>
  <si>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</si>
  <si>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</si>
  <si>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</si>
  <si>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</si>
  <si>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</si>
  <si>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</si>
  <si>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</si>
  <si>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</si>
  <si>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</si>
  <si>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</si>
  <si>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</si>
  <si>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</si>
  <si>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</si>
  <si>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</si>
  <si>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</si>
  <si>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</si>
  <si>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</si>
  <si>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</si>
  <si>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</si>
  <si>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</si>
  <si>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</si>
  <si>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</si>
  <si>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</si>
  <si>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</si>
  <si>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</si>
  <si>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</si>
  <si>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</si>
  <si>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</si>
  <si>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</si>
  <si>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</si>
  <si>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</si>
  <si>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</si>
  <si>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</si>
  <si>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</si>
  <si>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</si>
  <si>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</si>
  <si>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</si>
  <si>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</si>
  <si>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</si>
  <si>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</si>
  <si>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</si>
  <si>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</si>
  <si>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</si>
  <si>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</si>
  <si>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</si>
  <si>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</si>
  <si>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</si>
  <si>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</si>
  <si>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</si>
  <si>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</si>
  <si>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</si>
  <si>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</si>
  <si>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</si>
  <si>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</si>
  <si>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</si>
  <si>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</si>
  <si>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</si>
  <si>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</si>
  <si>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</si>
  <si>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</si>
  <si>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</si>
  <si>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</si>
  <si>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</si>
  <si>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</si>
  <si>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</si>
  <si>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</si>
  <si>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</si>
  <si>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</si>
  <si>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</si>
  <si>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</si>
  <si>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</si>
  <si>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</si>
  <si>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</si>
  <si>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</si>
  <si>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</si>
  <si>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</si>
  <si>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</si>
  <si>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</si>
  <si>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</si>
  <si>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</si>
  <si>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</si>
  <si>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</si>
  <si>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</si>
  <si>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</si>
  <si>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</si>
  <si>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</si>
  <si>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</si>
  <si>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</si>
  <si>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</si>
  <si>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</si>
  <si>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</si>
  <si>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</si>
  <si>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</si>
  <si>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</si>
  <si>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</si>
  <si>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</si>
  <si>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</si>
  <si>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</si>
  <si>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</si>
  <si>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</si>
  <si>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</si>
  <si>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</si>
  <si>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</si>
  <si>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</si>
  <si>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</si>
  <si>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</si>
  <si>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</si>
  <si>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</si>
  <si>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</si>
  <si>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</si>
  <si>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</si>
  <si>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</si>
  <si>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</si>
  <si>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</si>
  <si>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</si>
  <si>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</si>
  <si>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</si>
  <si>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</si>
  <si>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</si>
  <si>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</si>
  <si>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</si>
  <si>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</si>
  <si>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</si>
  <si>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</si>
  <si>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</si>
  <si>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</si>
  <si>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</si>
  <si>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</si>
  <si>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</si>
  <si>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</si>
  <si>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</si>
  <si>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</si>
  <si>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</si>
  <si>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</si>
  <si>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</si>
  <si>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</si>
  <si>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</si>
  <si>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</si>
  <si>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</si>
  <si>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</si>
  <si>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</si>
  <si>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</si>
  <si>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</si>
  <si>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</si>
  <si>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</si>
  <si>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</si>
  <si>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</si>
  <si>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</si>
  <si>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</si>
  <si>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</si>
  <si>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</si>
  <si>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</si>
  <si>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</si>
  <si>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</si>
  <si>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</si>
  <si>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</si>
  <si>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</si>
  <si>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</si>
  <si>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</si>
  <si>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</si>
  <si>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</si>
  <si>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</si>
  <si>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</si>
  <si>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</si>
  <si>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</si>
  <si>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</si>
  <si>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</si>
  <si>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</si>
  <si>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</si>
  <si>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</si>
  <si>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</si>
  <si>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</si>
  <si>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</si>
  <si>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</si>
  <si>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</si>
  <si>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</si>
  <si>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</si>
  <si>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</si>
  <si>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</si>
  <si>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</si>
  <si>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</si>
  <si>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</si>
  <si>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</si>
  <si>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</si>
  <si>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</si>
  <si>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</si>
  <si>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</si>
  <si>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</si>
  <si>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</si>
  <si>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</si>
  <si>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</si>
  <si>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</si>
  <si>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</si>
  <si>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</si>
  <si>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</si>
  <si>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</si>
  <si>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</si>
  <si>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</si>
  <si>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</si>
  <si>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</si>
  <si>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</si>
  <si>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</si>
  <si>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</si>
  <si>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</si>
  <si>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</si>
  <si>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</si>
  <si>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</si>
  <si>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</si>
  <si>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</si>
  <si>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</si>
  <si>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</si>
  <si>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</si>
  <si>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</si>
  <si>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</si>
  <si>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</si>
  <si>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</si>
  <si>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</si>
  <si>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</si>
  <si>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</si>
  <si>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</si>
  <si>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</si>
  <si>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</si>
  <si>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</si>
  <si>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</si>
  <si>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</si>
  <si>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</si>
  <si>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</si>
  <si>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</si>
  <si>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</si>
  <si>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</si>
  <si>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</si>
  <si>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</si>
  <si>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</si>
  <si>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</si>
  <si>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</si>
  <si>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</si>
  <si>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</si>
  <si>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</si>
  <si>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</si>
  <si>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</si>
  <si>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</si>
  <si>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</si>
  <si>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</si>
  <si>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</si>
  <si>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</si>
  <si>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</si>
  <si>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</si>
  <si>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</si>
  <si>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</si>
  <si>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</si>
  <si>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</si>
  <si>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</si>
  <si>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</si>
  <si>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</si>
  <si>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</si>
  <si>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</si>
  <si>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</si>
  <si>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</si>
  <si>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</si>
  <si>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</si>
  <si>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</si>
  <si>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</si>
  <si>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</si>
  <si>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</si>
  <si>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</si>
  <si>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</si>
  <si>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</si>
  <si>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</si>
  <si>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</si>
  <si>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</si>
  <si>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</si>
  <si>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</si>
  <si>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</si>
  <si>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</si>
  <si>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</si>
  <si>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</si>
  <si>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</si>
  <si>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</si>
  <si>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</si>
  <si>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</si>
  <si>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</si>
  <si>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</si>
  <si>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</si>
  <si>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</si>
  <si>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</si>
  <si>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</si>
  <si>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</si>
  <si>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</si>
  <si>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</si>
  <si>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</si>
  <si>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</si>
  <si>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</si>
  <si>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</si>
  <si>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</si>
  <si>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</si>
  <si>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</si>
  <si>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</si>
  <si>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</si>
  <si>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</si>
  <si>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</si>
  <si>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</si>
  <si>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</si>
  <si>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</si>
  <si>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</si>
  <si>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</si>
  <si>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</si>
  <si>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</si>
  <si>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</si>
  <si>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</si>
  <si>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</si>
  <si>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</si>
  <si>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</si>
  <si>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</si>
  <si>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</si>
  <si>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</si>
  <si>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</si>
  <si>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</si>
  <si>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</si>
  <si>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</si>
  <si>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</si>
  <si>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</si>
  <si>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</si>
  <si>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</si>
  <si>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</si>
  <si>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</si>
  <si>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</si>
  <si>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</si>
  <si>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</si>
  <si>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</si>
  <si>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</si>
  <si>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</si>
  <si>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</si>
  <si>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</si>
  <si>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</si>
  <si>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</si>
  <si>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</si>
  <si>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</si>
  <si>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</si>
  <si>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</si>
  <si>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</si>
  <si>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</si>
  <si>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</si>
  <si>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</si>
  <si>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</si>
  <si>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</si>
  <si>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</si>
  <si>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</si>
  <si>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</si>
  <si>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</si>
  <si>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</si>
  <si>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</si>
  <si>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</si>
  <si>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</si>
  <si>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</si>
  <si>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</si>
  <si>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</si>
  <si>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</si>
  <si>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</si>
  <si>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</si>
  <si>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</si>
  <si>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</si>
  <si>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</si>
  <si>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</si>
  <si>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</si>
  <si>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</si>
  <si>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</si>
  <si>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</si>
  <si>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</si>
  <si>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</si>
  <si>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</si>
  <si>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</si>
  <si>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</si>
  <si>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</si>
  <si>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</si>
  <si>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</si>
  <si>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</si>
  <si>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</si>
  <si>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</si>
  <si>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</si>
  <si>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</si>
  <si>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</si>
  <si>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</si>
  <si>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</si>
  <si>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</si>
  <si>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</si>
  <si>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</si>
  <si>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</si>
  <si>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</si>
  <si>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</si>
  <si>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</si>
  <si>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</si>
  <si>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</si>
  <si>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</si>
  <si>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</si>
  <si>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</si>
  <si>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</si>
  <si>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</si>
  <si>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</si>
  <si>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</si>
  <si>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</si>
  <si>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</si>
  <si>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</si>
  <si>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</si>
  <si>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</si>
  <si>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</si>
  <si>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</si>
  <si>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</si>
  <si>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</si>
  <si>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</si>
  <si>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</si>
  <si>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</si>
  <si>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</si>
  <si>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</si>
  <si>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</si>
  <si>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</si>
  <si>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</si>
  <si>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</si>
  <si>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</si>
  <si>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</si>
  <si>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</si>
  <si>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</si>
  <si>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</si>
  <si>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</si>
  <si>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</si>
  <si>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</si>
  <si>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</si>
  <si>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</si>
  <si>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</si>
  <si>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</si>
  <si>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</si>
  <si>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</si>
  <si>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</si>
  <si>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</si>
  <si>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</si>
  <si>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</si>
  <si>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</si>
  <si>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</si>
  <si>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</si>
  <si>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</si>
  <si>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</si>
  <si>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</si>
  <si>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</si>
  <si>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</si>
  <si>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</si>
  <si>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</si>
  <si>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</si>
  <si>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</si>
  <si>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</si>
  <si>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</si>
  <si>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</si>
  <si>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</si>
  <si>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</si>
  <si>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</si>
  <si>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</si>
  <si>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</si>
  <si>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</si>
  <si>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</si>
  <si>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</si>
  <si>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</si>
  <si>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</si>
  <si>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</si>
  <si>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</si>
  <si>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</si>
  <si>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</si>
  <si>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</si>
  <si>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</si>
  <si>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</si>
  <si>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</si>
  <si>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</si>
  <si>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</si>
  <si>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</si>
  <si>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</si>
  <si>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</si>
  <si>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</si>
  <si>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</si>
  <si>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</si>
  <si>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</si>
  <si>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</si>
  <si>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</si>
  <si>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</si>
  <si>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</si>
  <si>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</si>
  <si>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</si>
  <si>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</si>
  <si>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</si>
  <si>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</si>
  <si>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</si>
  <si>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</si>
  <si>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</si>
  <si>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</si>
  <si>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</si>
  <si>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</si>
  <si>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</si>
  <si>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</si>
  <si>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</si>
  <si>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</si>
  <si>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</si>
  <si>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</si>
  <si>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</si>
  <si>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</si>
  <si>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</si>
  <si>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</si>
  <si>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</si>
  <si>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</si>
  <si>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</si>
  <si>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</si>
  <si>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</si>
  <si>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</si>
  <si>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</si>
  <si>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</si>
  <si>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</si>
  <si>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</si>
  <si>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</si>
  <si>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</si>
  <si>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</si>
  <si>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</si>
  <si>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</si>
  <si>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</si>
  <si>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</si>
  <si>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</si>
  <si>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</si>
  <si>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</si>
  <si>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</si>
  <si>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</si>
  <si>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</si>
  <si>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</si>
  <si>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</si>
  <si>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</si>
  <si>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</si>
  <si>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</si>
  <si>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</si>
  <si>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</si>
  <si>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</si>
  <si>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</si>
  <si>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</si>
  <si>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</si>
  <si>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</si>
  <si>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</si>
  <si>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</si>
  <si>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</si>
  <si>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</si>
  <si>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</si>
  <si>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</si>
  <si>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</si>
  <si>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</si>
  <si>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</si>
  <si>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</si>
  <si>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</si>
  <si>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</si>
  <si>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</si>
  <si>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</si>
  <si>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</si>
  <si>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</si>
  <si>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</si>
  <si>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</si>
  <si>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</si>
  <si>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</si>
  <si>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</si>
  <si>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</si>
  <si>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</si>
  <si>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</si>
  <si>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</si>
  <si>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</si>
  <si>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</si>
  <si>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</si>
  <si>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</si>
  <si>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</si>
  <si>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</si>
  <si>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</si>
  <si>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</si>
  <si>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</si>
  <si>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</si>
  <si>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</si>
  <si>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</si>
  <si>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</si>
  <si>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</si>
  <si>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</si>
  <si>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</si>
  <si>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</si>
  <si>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</si>
  <si>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</si>
  <si>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</si>
  <si>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</si>
  <si>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</si>
  <si>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</si>
  <si>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</si>
  <si>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</si>
  <si>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</si>
  <si>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</si>
  <si>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</si>
  <si>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</si>
  <si>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</si>
  <si>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</si>
  <si>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</si>
  <si>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</si>
  <si>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</si>
  <si>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</si>
  <si>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</si>
  <si>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</si>
  <si>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</si>
  <si>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</si>
  <si>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</si>
  <si>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</si>
  <si>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</si>
  <si>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</si>
  <si>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</si>
  <si>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</si>
  <si>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</si>
  <si>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</si>
  <si>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</si>
  <si>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</si>
  <si>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</si>
  <si>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</si>
  <si>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</si>
  <si>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</si>
  <si>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</si>
  <si>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</si>
  <si>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</si>
  <si>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</si>
  <si>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</si>
  <si>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</si>
  <si>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</si>
  <si>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</si>
  <si>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</si>
  <si>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</si>
  <si>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</si>
  <si>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</si>
  <si>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</si>
  <si>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</si>
  <si>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</si>
  <si>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</si>
  <si>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</si>
  <si>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</si>
  <si>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</si>
  <si>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</si>
  <si>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</si>
  <si>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</si>
  <si>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</si>
  <si>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</si>
  <si>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</si>
  <si>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</si>
  <si>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</si>
  <si>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</si>
  <si>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</si>
  <si>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</si>
  <si>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</si>
  <si>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</si>
  <si>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</si>
  <si>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</si>
  <si>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</si>
  <si>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</si>
  <si>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</si>
  <si>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</si>
  <si>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</si>
  <si>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</si>
  <si>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</si>
  <si>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</si>
  <si>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</si>
  <si>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</si>
  <si>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</si>
  <si>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</si>
  <si>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</si>
  <si>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</si>
  <si>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</si>
  <si>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</si>
  <si>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</si>
  <si>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</si>
  <si>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</si>
  <si>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</si>
  <si>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</si>
  <si>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</si>
  <si>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</si>
  <si>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</si>
  <si>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</si>
  <si>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</si>
  <si>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</si>
  <si>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</si>
  <si>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</si>
  <si>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</si>
  <si>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</si>
  <si>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</si>
  <si>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</si>
  <si>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</si>
  <si>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</si>
  <si>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</si>
  <si>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</si>
  <si>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</si>
  <si>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</si>
  <si>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</si>
  <si>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</si>
  <si>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</si>
  <si>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</si>
  <si>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</si>
  <si>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</si>
  <si>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</si>
  <si>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</si>
  <si>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</si>
  <si>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</si>
  <si>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</si>
  <si>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</si>
  <si>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</si>
  <si>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</si>
  <si>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</si>
  <si>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</si>
  <si>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</si>
  <si>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</si>
  <si>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</si>
  <si>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</si>
  <si>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</si>
  <si>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</si>
  <si>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</si>
  <si>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</si>
  <si>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</si>
  <si>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</si>
  <si>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</si>
  <si>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</si>
  <si>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</si>
  <si>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</si>
  <si>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</si>
  <si>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</si>
  <si>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</si>
  <si>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</si>
  <si>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</si>
  <si>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</si>
  <si>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</si>
  <si>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</si>
  <si>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</si>
  <si>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</si>
  <si>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</si>
  <si>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</si>
  <si>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</si>
  <si>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</si>
  <si>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</si>
  <si>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</si>
  <si>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</si>
  <si>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</si>
  <si>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</si>
  <si>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</si>
  <si>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</si>
  <si>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</si>
  <si>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</si>
  <si>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</si>
  <si>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</si>
  <si>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</si>
  <si>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</si>
  <si>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</si>
  <si>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</si>
  <si>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</si>
  <si>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</si>
  <si>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</si>
  <si>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</si>
  <si>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</si>
  <si>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</si>
  <si>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</si>
  <si>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</si>
  <si>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</si>
  <si>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</si>
  <si>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</si>
  <si>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</si>
  <si>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</si>
  <si>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</si>
  <si>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</si>
  <si>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</si>
  <si>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</si>
  <si>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</si>
  <si>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</si>
  <si>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</si>
  <si>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</si>
  <si>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</si>
  <si>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</si>
  <si>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</si>
  <si>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</si>
  <si>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</si>
  <si>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</si>
  <si>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</si>
  <si>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</si>
  <si>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</si>
  <si>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</si>
  <si>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</si>
  <si>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</si>
  <si>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</si>
  <si>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</si>
  <si>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</si>
  <si>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</si>
  <si>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</si>
  <si>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</si>
  <si>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</si>
  <si>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</si>
  <si>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</si>
  <si>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</si>
  <si>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</si>
  <si>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</si>
  <si>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</si>
  <si>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</si>
  <si>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</si>
  <si>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</si>
  <si>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</si>
  <si>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</si>
  <si>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</si>
  <si>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</si>
  <si>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</si>
  <si>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</si>
  <si>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</si>
  <si>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</si>
  <si>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</si>
  <si>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</si>
  <si>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</si>
  <si>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</si>
  <si>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</si>
  <si>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</si>
  <si>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</si>
  <si>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</si>
  <si>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</si>
  <si>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</si>
  <si>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</si>
  <si>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</si>
  <si>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</si>
  <si>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</si>
  <si>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</si>
  <si>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</si>
  <si>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</si>
  <si>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</si>
  <si>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</si>
  <si>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</si>
  <si>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</si>
  <si>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</si>
  <si>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</si>
  <si>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</si>
  <si>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</si>
  <si>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</si>
  <si>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</si>
  <si>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</si>
  <si>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</si>
  <si>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</si>
  <si>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</si>
  <si>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</si>
  <si>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</si>
  <si>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</si>
  <si>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</si>
  <si>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</si>
  <si>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</si>
  <si>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</si>
  <si>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</si>
  <si>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</si>
  <si>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</si>
  <si>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</si>
  <si>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</si>
  <si>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</si>
  <si>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</si>
  <si>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</si>
  <si>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</si>
  <si>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</si>
  <si>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</si>
  <si>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</si>
  <si>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</si>
  <si>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</si>
  <si>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</si>
  <si>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</si>
  <si>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</si>
  <si>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</si>
  <si>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</si>
  <si>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</si>
  <si>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</si>
  <si>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</si>
  <si>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</si>
  <si>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</si>
  <si>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</si>
  <si>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</si>
  <si>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</si>
  <si>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</si>
  <si>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</si>
  <si>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</si>
  <si>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</si>
  <si>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</si>
  <si>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</si>
  <si>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</si>
  <si>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</si>
  <si>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</si>
  <si>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</si>
  <si>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</si>
  <si>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</si>
  <si>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</si>
  <si>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</si>
  <si>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</si>
  <si>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</si>
  <si>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</si>
  <si>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</si>
  <si>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</si>
  <si>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</si>
  <si>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</si>
  <si>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</si>
  <si>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</si>
  <si>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</si>
  <si>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</si>
  <si>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</si>
  <si>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</si>
  <si>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</si>
  <si>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</si>
  <si>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</si>
  <si>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</si>
  <si>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</si>
  <si>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</si>
  <si>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</si>
  <si>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</si>
  <si>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</si>
  <si>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</si>
  <si>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</si>
  <si>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</si>
  <si>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</si>
  <si>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</si>
  <si>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</si>
  <si>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</si>
  <si>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</si>
  <si>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</si>
  <si>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</si>
  <si>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</si>
  <si>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</si>
  <si>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</si>
  <si>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</si>
  <si>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</si>
  <si>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</si>
  <si>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</si>
  <si>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</si>
  <si>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</si>
  <si>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</si>
  <si>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</si>
  <si>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</si>
  <si>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</si>
  <si>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</si>
  <si>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</si>
  <si>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</si>
  <si>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</si>
  <si>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</si>
  <si>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</si>
  <si>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</si>
  <si>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</si>
  <si>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</si>
  <si>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</si>
  <si>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</si>
  <si>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</si>
  <si>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</si>
  <si>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</si>
  <si>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</si>
  <si>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</si>
  <si>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</si>
  <si>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</si>
  <si>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</si>
  <si>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</si>
  <si>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</si>
  <si>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</si>
  <si>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</si>
  <si>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</si>
  <si>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</si>
  <si>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</si>
  <si>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</si>
  <si>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</si>
  <si>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</si>
  <si>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</si>
  <si>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</si>
  <si>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</si>
  <si>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</si>
  <si>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</si>
  <si>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</si>
  <si>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</si>
  <si>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</si>
  <si>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</si>
  <si>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</si>
  <si>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</si>
  <si>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</si>
  <si>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</si>
  <si>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</si>
  <si>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</si>
  <si>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</si>
  <si>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</si>
  <si>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</si>
  <si>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</si>
  <si>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</si>
  <si>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</si>
  <si>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</si>
  <si>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</si>
  <si>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</si>
  <si>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</si>
  <si>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</si>
  <si>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</si>
  <si>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</si>
  <si>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</si>
  <si>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</si>
  <si>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</si>
  <si>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</si>
  <si>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</si>
  <si>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</si>
  <si>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</si>
  <si>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</si>
  <si>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</si>
  <si>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</si>
  <si>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</si>
  <si>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</si>
  <si>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</si>
  <si>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</si>
  <si>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</si>
  <si>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</si>
  <si>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</si>
  <si>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</si>
  <si>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</si>
  <si>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</si>
  <si>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</si>
  <si>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</si>
  <si>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</si>
  <si>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</si>
  <si>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</si>
  <si>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</si>
  <si>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</si>
  <si>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</si>
  <si>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</si>
  <si>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</si>
  <si>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</si>
  <si>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</si>
  <si>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</si>
  <si>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</si>
  <si>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</si>
  <si>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</si>
  <si>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</si>
  <si>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</si>
  <si>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</si>
  <si>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</si>
  <si>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</si>
  <si>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</si>
  <si>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</si>
  <si>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</si>
  <si>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</si>
  <si>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</si>
  <si>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</si>
  <si>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</si>
  <si>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</si>
  <si>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</si>
  <si>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</si>
  <si>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</si>
  <si>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</si>
  <si>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</si>
  <si>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</si>
  <si>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</si>
  <si>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</si>
  <si>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</si>
  <si>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</si>
  <si>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</si>
  <si>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</si>
  <si>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</si>
  <si>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</si>
  <si>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</si>
  <si>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</si>
  <si>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</si>
  <si>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</si>
  <si>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</si>
  <si>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</si>
  <si>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</si>
  <si>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</si>
  <si>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</si>
  <si>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</si>
  <si>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</si>
  <si>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</si>
  <si>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</si>
  <si>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</si>
  <si>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</si>
  <si>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</si>
  <si>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</si>
  <si>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</si>
  <si>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</si>
  <si>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</si>
  <si>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</si>
  <si>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</si>
  <si>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</si>
  <si>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</si>
  <si>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</si>
  <si>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</si>
  <si>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</si>
  <si>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</si>
  <si>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</si>
  <si>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</si>
  <si>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</si>
  <si>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</si>
  <si>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</si>
  <si>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</si>
  <si>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</si>
  <si>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</si>
  <si>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</si>
  <si>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</si>
  <si>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</si>
  <si>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</si>
  <si>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</si>
  <si>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</si>
  <si>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</si>
  <si>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</si>
  <si>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</si>
  <si>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</si>
  <si>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</si>
  <si>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</si>
  <si>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</si>
  <si>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</si>
  <si>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</si>
  <si>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</si>
  <si>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</si>
  <si>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</si>
  <si>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</si>
  <si>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</si>
  <si>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</si>
  <si>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</si>
  <si>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</si>
  <si>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</si>
  <si>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</si>
  <si>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</si>
  <si>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</si>
  <si>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</si>
  <si>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</si>
  <si>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</si>
  <si>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</si>
  <si>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</si>
  <si>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</si>
  <si>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</si>
  <si>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</si>
  <si>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</si>
  <si>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</si>
  <si>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</si>
  <si>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</si>
  <si>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</si>
  <si>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</si>
  <si>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</si>
  <si>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</si>
  <si>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</si>
  <si>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</si>
  <si>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</si>
  <si>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</si>
  <si>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</si>
  <si>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</si>
  <si>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</si>
  <si>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</si>
  <si>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</si>
  <si>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</si>
  <si>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</si>
  <si>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</si>
  <si>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</si>
  <si>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</si>
  <si>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</si>
  <si>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</si>
  <si>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</si>
  <si>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</si>
  <si>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</si>
  <si>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</si>
  <si>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</si>
  <si>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</si>
  <si>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</si>
  <si>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</si>
  <si>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</si>
  <si>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</si>
  <si>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</si>
  <si>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</si>
  <si>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</si>
  <si>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</si>
  <si>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</si>
  <si>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</si>
  <si>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</si>
  <si>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</si>
  <si>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</si>
  <si>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</si>
  <si>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</si>
  <si>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</si>
  <si>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</si>
  <si>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</si>
  <si>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</si>
  <si>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</si>
  <si>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</si>
  <si>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</si>
  <si>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</si>
  <si>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</si>
  <si>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</si>
  <si>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</si>
  <si>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</si>
  <si>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</si>
  <si>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</si>
  <si>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</si>
  <si>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</si>
  <si>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</si>
  <si>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</si>
  <si>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</si>
  <si>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</si>
  <si>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</si>
  <si>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</si>
  <si>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</si>
  <si>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</si>
  <si>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</si>
  <si>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</si>
  <si>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</si>
  <si>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</si>
  <si>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</si>
  <si>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</si>
  <si>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</si>
  <si>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</si>
  <si>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</si>
  <si>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</si>
  <si>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</si>
  <si>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</si>
  <si>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</si>
  <si>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</si>
  <si>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</si>
  <si>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</si>
  <si>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</si>
  <si>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</si>
  <si>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</si>
  <si>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</si>
  <si>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</si>
  <si>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</si>
  <si>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</si>
  <si>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</si>
  <si>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</si>
  <si>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</si>
  <si>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</si>
  <si>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</si>
  <si>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</si>
  <si>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</si>
  <si>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</si>
  <si>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</si>
  <si>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</si>
  <si>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</si>
  <si>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</si>
  <si>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</si>
  <si>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</si>
  <si>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</si>
  <si>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</si>
  <si>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</si>
  <si>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</si>
  <si>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</si>
  <si>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</si>
  <si>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</si>
  <si>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</si>
  <si>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</si>
  <si>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</si>
  <si>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</si>
  <si>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</si>
  <si>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</si>
  <si>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</si>
  <si>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</si>
  <si>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</si>
  <si>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</si>
  <si>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</si>
  <si>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</si>
  <si>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</si>
  <si>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</si>
  <si>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</si>
  <si>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</si>
  <si>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</si>
  <si>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</si>
  <si>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</si>
  <si>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</si>
  <si>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</si>
  <si>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</si>
  <si>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</si>
  <si>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</si>
  <si>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</si>
  <si>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</si>
  <si>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</si>
  <si>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</si>
  <si>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</si>
  <si>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</si>
  <si>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</si>
  <si>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</si>
  <si>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</si>
  <si>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</si>
  <si>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</si>
  <si>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</si>
  <si>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</si>
  <si>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</si>
  <si>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</si>
  <si>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</si>
  <si>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</si>
  <si>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</si>
  <si>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</si>
  <si>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</si>
  <si>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</si>
  <si>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</si>
  <si>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</si>
  <si>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</si>
  <si>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</si>
  <si>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</si>
  <si>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</si>
  <si>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</si>
  <si>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</si>
  <si>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</si>
  <si>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</si>
  <si>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</si>
  <si>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</si>
  <si>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</si>
  <si>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</si>
  <si>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</si>
  <si>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</si>
  <si>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</si>
  <si>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</si>
  <si>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</si>
  <si>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</si>
  <si>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</si>
  <si>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</si>
  <si>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</si>
  <si>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</si>
  <si>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</si>
  <si>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</si>
  <si>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</si>
  <si>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</si>
  <si>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</si>
  <si>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</si>
  <si>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</si>
  <si>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</si>
  <si>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</si>
  <si>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</si>
  <si>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</si>
  <si>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</si>
  <si>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</si>
  <si>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</si>
  <si>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</si>
  <si>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</si>
  <si>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</si>
  <si>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</si>
  <si>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</si>
  <si>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</si>
  <si>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</si>
  <si>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</si>
  <si>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</si>
  <si>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</si>
  <si>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</si>
  <si>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</si>
  <si>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</si>
  <si>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</si>
  <si>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</si>
  <si>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</si>
  <si>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</si>
  <si>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</si>
  <si>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</si>
  <si>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</si>
  <si>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</si>
  <si>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</si>
  <si>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</si>
  <si>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</si>
  <si>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</si>
  <si>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</si>
  <si>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</si>
  <si>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</si>
  <si>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</si>
  <si>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</si>
  <si>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</si>
  <si>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</si>
  <si>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</si>
  <si>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</si>
  <si>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</si>
  <si>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</si>
  <si>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</si>
  <si>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</si>
  <si>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</si>
  <si>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</si>
  <si>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</si>
  <si>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</si>
  <si>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</si>
  <si>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</si>
  <si>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</si>
  <si>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</si>
  <si>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</si>
  <si>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</si>
  <si>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</si>
  <si>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</si>
  <si>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</si>
  <si>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</si>
  <si>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</si>
  <si>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</si>
  <si>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</si>
  <si>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</si>
  <si>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</si>
  <si>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</si>
  <si>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</si>
  <si>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</si>
  <si>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</si>
  <si>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</si>
  <si>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</si>
  <si>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</si>
  <si>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</si>
  <si>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</si>
  <si>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</si>
  <si>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</si>
  <si>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</si>
  <si>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</si>
  <si>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</si>
  <si>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</si>
  <si>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</si>
  <si>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</si>
  <si>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</si>
  <si>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</si>
  <si>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</si>
  <si>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</si>
  <si>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</si>
  <si>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</si>
  <si>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</si>
  <si>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</si>
  <si>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</si>
  <si>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</si>
  <si>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</si>
  <si>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</si>
  <si>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</si>
  <si>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</si>
  <si>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</si>
  <si>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</si>
  <si>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</si>
  <si>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</si>
  <si>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</si>
  <si>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</si>
  <si>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</si>
  <si>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</si>
  <si>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</si>
  <si>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</si>
  <si>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</si>
  <si>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</si>
  <si>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</si>
  <si>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</si>
  <si>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</si>
  <si>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</si>
  <si>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</si>
  <si>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</si>
  <si>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</si>
  <si>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</si>
  <si>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</si>
  <si>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</si>
  <si>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</si>
  <si>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</si>
  <si>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</si>
  <si>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</si>
  <si>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</si>
  <si>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</si>
  <si>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</si>
  <si>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</si>
  <si>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</si>
  <si>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</si>
  <si>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</si>
  <si>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</si>
  <si>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</si>
  <si>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</si>
  <si>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</si>
  <si>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</si>
  <si>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</si>
  <si>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</si>
  <si>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</si>
  <si>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</si>
  <si>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</si>
  <si>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</si>
  <si>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</si>
  <si>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</si>
  <si>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</si>
  <si>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</si>
  <si>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</si>
  <si>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</si>
  <si>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</si>
  <si>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</si>
  <si>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</si>
  <si>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</si>
  <si>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</si>
  <si>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</si>
  <si>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</si>
  <si>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</si>
  <si>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</si>
  <si>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</si>
  <si>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</si>
  <si>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</si>
  <si>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</si>
  <si>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</si>
  <si>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</si>
  <si>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</si>
  <si>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</si>
  <si>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</si>
  <si>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</si>
  <si>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</si>
  <si>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</si>
  <si>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</si>
  <si>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</si>
  <si>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</si>
  <si>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</si>
  <si>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</si>
  <si>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</si>
  <si>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</si>
  <si>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</si>
  <si>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</si>
  <si>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</si>
  <si>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</si>
  <si>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</si>
  <si>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</si>
  <si>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</si>
  <si>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</si>
  <si>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</si>
  <si>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</si>
  <si>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</si>
  <si>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</si>
  <si>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</si>
  <si>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</si>
  <si>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</si>
  <si>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</si>
  <si>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</si>
  <si>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</si>
  <si>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</si>
  <si>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</si>
  <si>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</si>
  <si>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</si>
  <si>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</si>
  <si>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</si>
  <si>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</si>
  <si>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</si>
  <si>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</si>
  <si>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</si>
  <si>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</si>
  <si>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</si>
  <si>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</si>
  <si>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</si>
  <si>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</si>
  <si>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</si>
  <si>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</si>
  <si>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</si>
  <si>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</si>
  <si>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</si>
  <si>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</si>
  <si>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</si>
  <si>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</si>
  <si>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</si>
  <si>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</si>
  <si>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</si>
  <si>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</si>
  <si>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</si>
  <si>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</si>
  <si>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</si>
  <si>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</si>
  <si>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</si>
  <si>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</si>
  <si>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</si>
  <si>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</si>
  <si>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</si>
  <si>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</si>
  <si>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</si>
  <si>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</si>
  <si>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</si>
  <si>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</si>
  <si>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</si>
  <si>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</si>
  <si>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</si>
  <si>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</si>
  <si>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</si>
  <si>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</si>
  <si>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</si>
  <si>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</si>
  <si>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</si>
  <si>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</si>
  <si>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</si>
  <si>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</si>
  <si>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</si>
  <si>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</si>
  <si>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</si>
  <si>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</si>
  <si>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</si>
  <si>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</si>
  <si>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</si>
  <si>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</si>
  <si>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</si>
  <si>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</si>
  <si>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</si>
  <si>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</si>
  <si>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</si>
  <si>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</si>
  <si>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</si>
  <si>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</si>
  <si>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</si>
  <si>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</si>
  <si>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</si>
  <si>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</si>
  <si>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</si>
  <si>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</si>
  <si>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</si>
  <si>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</si>
  <si>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</si>
  <si>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</si>
  <si>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</si>
  <si>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</si>
  <si>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</si>
  <si>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</si>
  <si>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</si>
  <si>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</si>
  <si>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</si>
  <si>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</si>
  <si>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</si>
  <si>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</si>
  <si>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</si>
  <si>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</si>
  <si>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</si>
  <si>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</si>
  <si>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</si>
  <si>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</si>
  <si>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</si>
  <si>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</si>
  <si>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</si>
  <si>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</si>
  <si>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</si>
  <si>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</si>
  <si>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</si>
  <si>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</si>
  <si>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</si>
  <si>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</si>
  <si>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</si>
  <si>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</si>
  <si>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</si>
  <si>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</si>
  <si>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</si>
  <si>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</si>
  <si>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</si>
  <si>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</si>
  <si>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</si>
  <si>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</si>
  <si>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</si>
  <si>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</si>
  <si>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</si>
  <si>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</si>
  <si>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</si>
  <si>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</si>
  <si>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</si>
  <si>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</si>
  <si>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</si>
  <si>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</si>
  <si>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</si>
  <si>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</si>
  <si>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</si>
  <si>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</si>
  <si>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</si>
  <si>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</si>
  <si>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</si>
  <si>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</si>
  <si>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</si>
  <si>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</si>
  <si>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</si>
  <si>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</si>
  <si>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</si>
  <si>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</si>
  <si>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</si>
  <si>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</si>
  <si>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</si>
  <si>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</si>
  <si>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</si>
  <si>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</si>
  <si>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</si>
  <si>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</si>
  <si>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</si>
  <si>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</si>
  <si>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</si>
  <si>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</si>
  <si>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</si>
  <si>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</si>
  <si>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</si>
  <si>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</si>
  <si>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</si>
  <si>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</si>
  <si>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</si>
  <si>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</si>
  <si>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</si>
  <si>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</si>
  <si>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</si>
  <si>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</si>
  <si>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</si>
  <si>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</si>
  <si>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</si>
  <si>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</si>
  <si>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</si>
  <si>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</si>
  <si>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</si>
  <si>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</si>
  <si>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</si>
  <si>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</si>
  <si>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</si>
  <si>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</si>
  <si>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</si>
  <si>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</si>
  <si>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</si>
  <si>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</si>
  <si>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</si>
  <si>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</si>
  <si>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</si>
  <si>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</si>
  <si>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</si>
  <si>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</si>
  <si>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</si>
  <si>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</si>
  <si>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</si>
  <si>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</si>
  <si>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</si>
  <si>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</si>
  <si>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</si>
  <si>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</si>
  <si>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</si>
  <si>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</si>
  <si>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</si>
  <si>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</si>
  <si>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</si>
  <si>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</si>
  <si>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</si>
  <si>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</si>
  <si>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</si>
  <si>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</si>
  <si>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</si>
  <si>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</si>
  <si>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</si>
  <si>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</si>
  <si>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</si>
  <si>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</si>
  <si>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</si>
  <si>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</si>
  <si>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</si>
  <si>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</si>
  <si>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</si>
  <si>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</si>
  <si>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</si>
  <si>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</si>
  <si>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</si>
  <si>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</si>
  <si>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</si>
  <si>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</si>
  <si>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</si>
  <si>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</si>
  <si>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</si>
  <si>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</si>
  <si>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</si>
  <si>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</si>
  <si>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</si>
  <si>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</si>
  <si>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</si>
  <si>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</si>
  <si>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</si>
  <si>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</si>
  <si>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</si>
  <si>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</si>
  <si>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</si>
  <si>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</si>
  <si>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</si>
  <si>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</si>
  <si>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</si>
  <si>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</si>
  <si>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</si>
  <si>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</si>
  <si>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</si>
  <si>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</si>
  <si>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</si>
  <si>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</si>
  <si>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</si>
  <si>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</si>
  <si>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</si>
  <si>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</si>
  <si>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</si>
  <si>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</si>
  <si>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</si>
  <si>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</si>
  <si>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</si>
  <si>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</si>
  <si>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</si>
  <si>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</si>
  <si>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</si>
  <si>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</si>
  <si>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</si>
  <si>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</si>
  <si>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</si>
  <si>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</si>
  <si>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</si>
  <si>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</si>
  <si>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</si>
  <si>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</si>
  <si>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</si>
  <si>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</si>
  <si>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</si>
  <si>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</si>
  <si>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</si>
  <si>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</si>
  <si>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</si>
  <si>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</si>
  <si>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</si>
  <si>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</si>
  <si>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</si>
  <si>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</si>
  <si>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</si>
  <si>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</si>
  <si>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</si>
  <si>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</si>
  <si>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</si>
  <si>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</si>
  <si>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</si>
  <si>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</si>
  <si>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</si>
  <si>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</si>
  <si>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</si>
  <si>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</si>
  <si>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</si>
  <si>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</si>
  <si>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</si>
  <si>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</si>
  <si>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</si>
  <si>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</si>
  <si>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</si>
  <si>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</si>
  <si>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</si>
  <si>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</si>
  <si>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</si>
  <si>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</si>
  <si>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</si>
  <si>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</si>
  <si>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</si>
  <si>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</si>
  <si>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</si>
  <si>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</si>
  <si>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</si>
  <si>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</si>
  <si>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</si>
  <si>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</si>
  <si>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</si>
  <si>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</si>
  <si>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</si>
  <si>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</si>
  <si>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</si>
  <si>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</si>
  <si>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</si>
  <si>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</si>
  <si>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</si>
  <si>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</si>
  <si>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</si>
  <si>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</si>
  <si>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</si>
  <si>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</si>
  <si>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</si>
  <si>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</si>
  <si>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</si>
  <si>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</si>
  <si>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</si>
  <si>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</si>
  <si>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</si>
  <si>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</si>
  <si>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</si>
  <si>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</si>
  <si>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</si>
  <si>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</si>
  <si>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</si>
  <si>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</si>
  <si>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</si>
  <si>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</si>
  <si>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</si>
  <si>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</si>
  <si>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</si>
  <si>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</si>
  <si>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</si>
  <si>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</si>
  <si>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</si>
  <si>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</si>
  <si>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</si>
  <si>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</si>
  <si>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</si>
  <si>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</si>
  <si>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</si>
  <si>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</si>
  <si>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</si>
  <si>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</si>
  <si>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</si>
  <si>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</si>
  <si>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</si>
  <si>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</si>
  <si>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</si>
  <si>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</si>
  <si>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</si>
  <si>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</si>
  <si>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</si>
  <si>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</si>
  <si>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</si>
  <si>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</si>
  <si>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</si>
  <si>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</si>
  <si>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</si>
  <si>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</si>
  <si>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</si>
  <si>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</si>
  <si>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</si>
  <si>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</si>
  <si>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</si>
  <si>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</si>
  <si>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</si>
  <si>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</si>
  <si>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</si>
  <si>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</si>
  <si>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</si>
  <si>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</si>
  <si>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</si>
  <si>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</si>
  <si>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</si>
  <si>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</si>
  <si>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</si>
  <si>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</si>
  <si>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</si>
  <si>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</si>
  <si>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</si>
  <si>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</si>
  <si>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</si>
  <si>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</si>
  <si>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</si>
  <si>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</si>
  <si>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</si>
  <si>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</si>
  <si>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</si>
  <si>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</si>
  <si>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</si>
  <si>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</si>
  <si>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</si>
  <si>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</si>
  <si>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</si>
  <si>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</si>
  <si>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</si>
  <si>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</si>
  <si>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</si>
  <si>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</si>
  <si>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</si>
  <si>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</si>
  <si>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</si>
  <si>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</si>
  <si>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</si>
  <si>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</si>
  <si>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</si>
  <si>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</si>
  <si>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</si>
  <si>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</si>
  <si>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</si>
  <si>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</si>
  <si>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</si>
  <si>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</si>
  <si>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</si>
  <si>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</si>
  <si>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</si>
  <si>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</si>
  <si>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</si>
  <si>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</si>
  <si>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</si>
  <si>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</si>
  <si>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</si>
  <si>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</si>
  <si>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</si>
  <si>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</si>
  <si>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</si>
  <si>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</si>
  <si>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</si>
  <si>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</si>
  <si>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</si>
  <si>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</si>
  <si>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</si>
  <si>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</si>
  <si>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</si>
  <si>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</si>
  <si>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</si>
  <si>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</si>
  <si>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</si>
  <si>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</si>
  <si>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</si>
  <si>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</si>
  <si>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</si>
  <si>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</si>
  <si>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</si>
  <si>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</si>
  <si>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</si>
  <si>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</si>
  <si>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</si>
  <si>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</si>
  <si>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</si>
  <si>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</si>
  <si>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</si>
  <si>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</si>
  <si>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</si>
  <si>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</si>
  <si>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</si>
  <si>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</si>
  <si>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</si>
  <si>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</si>
  <si>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</si>
  <si>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</si>
  <si>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</si>
  <si>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</si>
  <si>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</si>
  <si>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</si>
  <si>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</si>
  <si>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</si>
  <si>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</si>
  <si>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</si>
  <si>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</si>
  <si>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</si>
  <si>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</si>
  <si>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</si>
  <si>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</si>
  <si>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</si>
  <si>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</si>
  <si>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</si>
  <si>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</si>
  <si>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</si>
  <si>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</si>
  <si>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</si>
  <si>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</si>
  <si>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</si>
  <si>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</si>
  <si>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</si>
  <si>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</si>
  <si>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</si>
  <si>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</si>
  <si>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</si>
  <si>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</si>
  <si>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</si>
  <si>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</si>
  <si>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</si>
  <si>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</si>
  <si>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</si>
  <si>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</si>
  <si>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</si>
  <si>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</si>
  <si>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</si>
  <si>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</si>
  <si>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</si>
  <si>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</si>
  <si>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</si>
  <si>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</si>
  <si>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</si>
  <si>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</si>
  <si>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</si>
  <si>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</si>
  <si>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</si>
  <si>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</si>
  <si>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</si>
  <si>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</si>
  <si>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</si>
  <si>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</si>
  <si>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</si>
  <si>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</si>
  <si>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</si>
  <si>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</si>
  <si>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</si>
  <si>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</si>
  <si>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</si>
  <si>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</si>
  <si>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</si>
  <si>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</si>
  <si>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</si>
  <si>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</si>
  <si>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</si>
  <si>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</si>
  <si>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</si>
  <si>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</si>
  <si>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</si>
  <si>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</si>
  <si>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</si>
  <si>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</si>
  <si>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</si>
  <si>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</si>
  <si>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</si>
  <si>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</si>
  <si>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</si>
  <si>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</si>
  <si>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</si>
  <si>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</si>
  <si>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</si>
  <si>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</si>
  <si>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</si>
  <si>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</si>
  <si>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</si>
  <si>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</si>
  <si>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</si>
  <si>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</si>
  <si>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</si>
  <si>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</si>
  <si>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</si>
  <si>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</si>
  <si>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</si>
  <si>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</si>
  <si>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</si>
  <si>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</si>
  <si>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</si>
  <si>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</si>
  <si>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</si>
  <si>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</si>
  <si>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</si>
  <si>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</si>
  <si>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</si>
  <si>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</si>
  <si>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</si>
  <si>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</si>
  <si>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</si>
  <si>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</si>
  <si>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</si>
  <si>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</si>
  <si>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</si>
  <si>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</si>
  <si>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</si>
  <si>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</si>
  <si>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</si>
  <si>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</si>
  <si>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</si>
  <si>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</si>
  <si>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</si>
  <si>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</si>
  <si>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</si>
  <si>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</si>
  <si>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</si>
  <si>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</si>
  <si>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</si>
  <si>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</si>
  <si>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</si>
  <si>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</si>
  <si>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</si>
  <si>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</si>
  <si>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</si>
  <si>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</si>
  <si>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</si>
  <si>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</si>
  <si>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</si>
  <si>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</si>
  <si>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</si>
  <si>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</si>
  <si>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</si>
  <si>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</si>
  <si>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</si>
  <si>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</si>
  <si>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</si>
  <si>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</si>
  <si>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</si>
  <si>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</si>
  <si>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</si>
  <si>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</si>
  <si>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</si>
  <si>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</si>
  <si>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</si>
  <si>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</si>
  <si>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</si>
  <si>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</si>
  <si>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</si>
  <si>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</si>
  <si>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</si>
  <si>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</si>
  <si>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</si>
  <si>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</si>
  <si>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</si>
  <si>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</si>
  <si>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</si>
  <si>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</si>
  <si>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</si>
  <si>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</si>
  <si>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</si>
  <si>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</si>
  <si>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</si>
  <si>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</si>
  <si>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</si>
  <si>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</si>
  <si>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</si>
  <si>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</si>
  <si>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</si>
  <si>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</si>
  <si>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</si>
  <si>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</si>
  <si>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</si>
  <si>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</si>
  <si>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</si>
  <si>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</si>
  <si>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</si>
  <si>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</si>
  <si>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</si>
  <si>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</si>
  <si>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</si>
  <si>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</si>
  <si>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</si>
  <si>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</si>
  <si>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</si>
  <si>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</si>
  <si>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</si>
  <si>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</si>
  <si>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</si>
  <si>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</si>
  <si>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</si>
  <si>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</si>
  <si>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</si>
  <si>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</si>
  <si>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</si>
  <si>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</si>
  <si>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</si>
  <si>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</si>
  <si>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</si>
  <si>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</si>
  <si>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</si>
  <si>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</si>
  <si>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</si>
  <si>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</si>
  <si>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</si>
  <si>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</si>
  <si>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</si>
  <si>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</si>
  <si>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</si>
  <si>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</si>
  <si>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</si>
  <si>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</si>
  <si>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</si>
  <si>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</si>
  <si>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</si>
  <si>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</si>
  <si>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</si>
  <si>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</si>
  <si>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</si>
  <si>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</si>
  <si>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</si>
  <si>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</si>
  <si>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</si>
  <si>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</si>
  <si>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</si>
  <si>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</si>
  <si>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</si>
  <si>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</si>
  <si>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</si>
  <si>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</si>
  <si>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</si>
  <si>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</si>
  <si>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</si>
  <si>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</si>
  <si>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</si>
  <si>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</si>
  <si>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</si>
  <si>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</si>
  <si>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</si>
  <si>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</si>
  <si>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</si>
  <si>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</si>
  <si>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</si>
  <si>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</si>
  <si>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</si>
  <si>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</si>
  <si>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</si>
  <si>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</si>
  <si>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</si>
  <si>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</si>
  <si>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</si>
  <si>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</si>
  <si>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</si>
  <si>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</si>
  <si>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</si>
  <si>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</si>
  <si>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</si>
  <si>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</si>
  <si>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</si>
  <si>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</si>
  <si>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</si>
  <si>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</si>
  <si>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</si>
  <si>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</si>
  <si>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</si>
  <si>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</si>
  <si>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</si>
  <si>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</si>
  <si>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</si>
  <si>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</si>
  <si>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</si>
  <si>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</si>
  <si>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</si>
  <si>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</si>
  <si>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</si>
  <si>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</si>
  <si>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</si>
  <si>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</si>
  <si>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</si>
  <si>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</si>
  <si>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</si>
  <si>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</si>
  <si>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</si>
  <si>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</si>
  <si>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</si>
  <si>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</si>
  <si>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</si>
  <si>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</si>
  <si>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</si>
  <si>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</si>
  <si>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</si>
  <si>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</si>
  <si>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</si>
  <si>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</si>
  <si>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</si>
  <si>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</si>
  <si>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</si>
  <si>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</si>
  <si>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</si>
  <si>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</si>
  <si>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</si>
  <si>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</si>
  <si>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</si>
  <si>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</si>
  <si>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</si>
  <si>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</si>
  <si>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</si>
  <si>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</si>
  <si>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</si>
  <si>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</si>
  <si>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</si>
  <si>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</si>
  <si>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</si>
  <si>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</si>
  <si>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</si>
  <si>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</si>
  <si>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</si>
  <si>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</si>
  <si>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</si>
  <si>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</si>
  <si>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</si>
  <si>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</si>
  <si>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</si>
  <si>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</si>
  <si>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</si>
  <si>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</si>
  <si>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</si>
  <si>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</si>
  <si>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</si>
  <si>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</si>
  <si>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</si>
  <si>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</si>
  <si>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</si>
  <si>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</si>
  <si>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</si>
  <si>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</si>
  <si>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</si>
  <si>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</si>
  <si>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</si>
  <si>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</si>
  <si>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</si>
  <si>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</si>
  <si>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</si>
  <si>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</si>
  <si>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</si>
  <si>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</si>
  <si>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</si>
  <si>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</si>
  <si>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</si>
  <si>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</si>
  <si>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</si>
  <si>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</si>
  <si>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</si>
  <si>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</si>
  <si>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</si>
  <si>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</si>
  <si>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</si>
  <si>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</si>
  <si>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</si>
  <si>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</si>
  <si>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</si>
  <si>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</si>
  <si>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</si>
  <si>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</si>
  <si>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</si>
  <si>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</si>
  <si>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</si>
  <si>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</si>
  <si>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</si>
  <si>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</si>
  <si>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</si>
  <si>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</si>
  <si>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</si>
  <si>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</si>
  <si>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</si>
  <si>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</si>
  <si>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</si>
  <si>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</si>
  <si>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</si>
  <si>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</si>
  <si>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</si>
  <si>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</si>
  <si>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</si>
  <si>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</si>
  <si>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</si>
  <si>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</si>
  <si>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</si>
  <si>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</si>
  <si>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</si>
  <si>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</si>
  <si>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</si>
  <si>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</si>
  <si>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</si>
  <si>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</si>
  <si>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</si>
  <si>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</si>
  <si>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</si>
  <si>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</si>
  <si>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</si>
  <si>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</si>
  <si>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</si>
  <si>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</si>
  <si>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</si>
  <si>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</si>
  <si>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</si>
  <si>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</si>
  <si>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</si>
  <si>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</si>
  <si>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</si>
  <si>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</si>
  <si>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</si>
  <si>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</si>
  <si>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</si>
  <si>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</si>
  <si>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</si>
  <si>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</si>
  <si>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</si>
  <si>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</si>
  <si>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</si>
  <si>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</si>
  <si>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</si>
  <si>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</si>
  <si>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</si>
  <si>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</si>
  <si>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</si>
  <si>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</si>
  <si>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</si>
  <si>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</si>
  <si>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</si>
  <si>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</si>
  <si>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</si>
  <si>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</si>
  <si>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</si>
  <si>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</si>
  <si>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</si>
  <si>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</si>
  <si>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</si>
  <si>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</si>
  <si>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</si>
  <si>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</si>
  <si>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</si>
  <si>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</si>
  <si>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</si>
  <si>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</si>
  <si>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</si>
  <si>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</si>
  <si>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</si>
  <si>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</si>
  <si>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</si>
  <si>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</si>
  <si>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</si>
  <si>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</si>
  <si>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</si>
  <si>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</si>
  <si>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</si>
  <si>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</si>
  <si>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</si>
  <si>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</si>
  <si>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</si>
  <si>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</si>
  <si>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</si>
  <si>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</si>
  <si>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</si>
  <si>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</si>
  <si>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</si>
  <si>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</si>
  <si>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</si>
  <si>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</si>
  <si>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</si>
  <si>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</si>
  <si>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</si>
  <si>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</si>
  <si>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</si>
  <si>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</si>
  <si>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</si>
  <si>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</si>
  <si>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</si>
  <si>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</si>
  <si>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</si>
  <si>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</si>
  <si>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</si>
  <si>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</si>
  <si>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</si>
  <si>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</si>
  <si>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</si>
  <si>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</si>
  <si>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</si>
  <si>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</si>
  <si>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</si>
  <si>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</si>
  <si>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</si>
  <si>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</si>
  <si>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</si>
  <si>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</si>
  <si>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</si>
  <si>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</si>
  <si>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</si>
  <si>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</si>
  <si>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</si>
  <si>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</si>
  <si>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</si>
  <si>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</si>
  <si>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</si>
  <si>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</si>
  <si>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</si>
  <si>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</si>
  <si>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</si>
  <si>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</si>
  <si>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</si>
  <si>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</si>
  <si>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</si>
  <si>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</si>
  <si>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</si>
  <si>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</si>
  <si>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</si>
  <si>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</si>
  <si>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</si>
  <si>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</si>
  <si>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</si>
  <si>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</si>
  <si>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</si>
  <si>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</si>
  <si>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</si>
  <si>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</si>
  <si>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</si>
  <si>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</si>
  <si>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</si>
  <si>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</si>
  <si>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</si>
  <si>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</si>
  <si>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</si>
  <si>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</si>
  <si>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</si>
  <si>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</si>
  <si>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</si>
  <si>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</si>
  <si>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</si>
  <si>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</si>
  <si>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</si>
  <si>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</si>
  <si>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</si>
  <si>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</si>
  <si>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</si>
  <si>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</si>
  <si>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</si>
  <si>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</si>
  <si>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</si>
  <si>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</si>
  <si>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</si>
  <si>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</si>
  <si>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</si>
  <si>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</si>
  <si>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</si>
  <si>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</si>
  <si>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</si>
  <si>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</si>
  <si>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</si>
  <si>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</si>
  <si>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</si>
  <si>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</si>
  <si>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</si>
  <si>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</si>
  <si>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</si>
  <si>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</si>
  <si>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</si>
  <si>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</si>
  <si>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</si>
  <si>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</si>
  <si>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</si>
  <si>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</si>
  <si>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</si>
  <si>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</si>
  <si>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</si>
  <si>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</si>
  <si>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</si>
  <si>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</si>
  <si>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</si>
  <si>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</si>
  <si>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</si>
  <si>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</si>
  <si>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</si>
  <si>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</si>
  <si>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</si>
  <si>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</si>
  <si>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</si>
  <si>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</si>
  <si>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</si>
  <si>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</si>
  <si>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</si>
  <si>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</si>
  <si>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</si>
  <si>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</si>
  <si>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</si>
  <si>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</si>
  <si>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</si>
  <si>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</si>
  <si>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</si>
  <si>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</si>
  <si>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</si>
  <si>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</si>
  <si>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</si>
  <si>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</si>
  <si>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</si>
  <si>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</si>
  <si>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</si>
  <si>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</si>
  <si>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</si>
  <si>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</si>
  <si>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</si>
  <si>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</si>
  <si>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</si>
  <si>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</si>
  <si>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</si>
  <si>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</si>
  <si>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</si>
  <si>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</si>
  <si>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</si>
  <si>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</si>
  <si>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</si>
  <si>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</si>
  <si>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</si>
  <si>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</si>
  <si>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</si>
  <si>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</si>
  <si>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</si>
  <si>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</si>
  <si>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</si>
  <si>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</si>
  <si>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</si>
  <si>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</si>
  <si>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</si>
  <si>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</si>
  <si>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</si>
  <si>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</si>
  <si>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</si>
  <si>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</si>
  <si>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</si>
  <si>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</si>
  <si>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</si>
  <si>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</si>
  <si>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</si>
  <si>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</si>
  <si>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</si>
  <si>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</si>
  <si>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</si>
  <si>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</si>
  <si>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</si>
  <si>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</si>
  <si>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</si>
  <si>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</si>
  <si>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</si>
  <si>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</si>
  <si>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</si>
  <si>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</si>
  <si>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</si>
  <si>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</si>
  <si>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</si>
  <si>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</si>
  <si>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</si>
  <si>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</si>
  <si>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</si>
  <si>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</si>
  <si>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</si>
  <si>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</si>
  <si>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</si>
  <si>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</si>
  <si>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</si>
  <si>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</si>
  <si>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</si>
  <si>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</si>
  <si>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</si>
  <si>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</si>
  <si>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</si>
  <si>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</si>
  <si>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</si>
  <si>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</si>
  <si>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</si>
  <si>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</si>
  <si>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</si>
  <si>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</si>
  <si>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</si>
  <si>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</si>
  <si>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</si>
  <si>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</si>
  <si>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</si>
  <si>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</si>
  <si>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</si>
  <si>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</si>
  <si>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</si>
  <si>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</si>
  <si>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</si>
  <si>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</si>
  <si>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</si>
  <si>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</si>
  <si>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</si>
  <si>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</si>
  <si>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</si>
  <si>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</si>
  <si>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</si>
  <si>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</si>
  <si>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</si>
  <si>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</si>
  <si>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</si>
  <si>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</si>
  <si>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</si>
  <si>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</si>
  <si>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</si>
  <si>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</si>
  <si>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</si>
  <si>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</si>
  <si>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</si>
  <si>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</si>
  <si>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</si>
  <si>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</si>
  <si>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</si>
  <si>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</si>
  <si>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</si>
  <si>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</si>
  <si>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</si>
  <si>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</si>
  <si>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</si>
  <si>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</si>
  <si>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</si>
  <si>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</si>
  <si>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</si>
  <si>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</si>
  <si>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</si>
  <si>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</si>
  <si>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</si>
  <si>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</si>
  <si>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</si>
  <si>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</si>
  <si>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</si>
  <si>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</si>
  <si>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</si>
  <si>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</si>
  <si>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</si>
  <si>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</si>
  <si>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</si>
  <si>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</si>
  <si>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</si>
  <si>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</si>
  <si>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</si>
  <si>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</si>
  <si>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</si>
  <si>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</si>
  <si>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</si>
  <si>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</si>
  <si>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</si>
  <si>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</si>
  <si>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</si>
  <si>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</si>
  <si>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</si>
  <si>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</si>
  <si>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</si>
  <si>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</si>
  <si>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</si>
  <si>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</si>
  <si>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</si>
  <si>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</si>
  <si>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</si>
  <si>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</si>
  <si>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</si>
  <si>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</si>
  <si>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</si>
  <si>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</si>
  <si>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</si>
  <si>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</si>
  <si>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</si>
  <si>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</si>
  <si>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</si>
  <si>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</si>
  <si>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</si>
  <si>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</si>
  <si>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</si>
  <si>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</si>
  <si>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</si>
  <si>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</si>
  <si>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</si>
  <si>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</si>
  <si>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</si>
  <si>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</si>
  <si>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</si>
  <si>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</si>
  <si>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</si>
  <si>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</si>
  <si>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</si>
  <si>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</si>
  <si>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</si>
  <si>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</si>
  <si>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</si>
  <si>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</si>
  <si>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</si>
  <si>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</si>
  <si>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</si>
  <si>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</si>
  <si>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</si>
  <si>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</si>
  <si>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</si>
  <si>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</si>
  <si>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</si>
  <si>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</si>
  <si>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</si>
  <si>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</si>
  <si>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</si>
  <si>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</si>
  <si>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</si>
  <si>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</si>
  <si>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</si>
  <si>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</si>
  <si>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</si>
  <si>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</si>
  <si>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</si>
  <si>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</si>
  <si>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</si>
  <si>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</si>
  <si>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</si>
  <si>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</si>
  <si>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</si>
  <si>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</si>
  <si>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</si>
  <si>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</si>
  <si>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</si>
  <si>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</si>
  <si>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</si>
  <si>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</si>
  <si>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</si>
  <si>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</si>
  <si>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</si>
  <si>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</si>
  <si>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</si>
  <si>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</si>
  <si>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</si>
  <si>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</si>
  <si>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</si>
  <si>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</si>
  <si>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</si>
  <si>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</si>
  <si>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</si>
  <si>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</si>
  <si>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</si>
  <si>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</si>
  <si>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</si>
  <si>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</si>
  <si>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</si>
  <si>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</si>
  <si>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</si>
  <si>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</si>
  <si>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</si>
  <si>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</si>
  <si>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</si>
  <si>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</si>
  <si>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</si>
  <si>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</si>
  <si>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</si>
  <si>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</si>
  <si>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</si>
  <si>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</si>
  <si>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</si>
  <si>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</si>
  <si>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</si>
  <si>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</si>
  <si>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</si>
  <si>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</si>
  <si>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</si>
  <si>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</si>
  <si>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</si>
  <si>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</si>
  <si>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</si>
  <si>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</si>
  <si>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</si>
  <si>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</si>
  <si>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</si>
  <si>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</si>
  <si>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</si>
  <si>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</si>
  <si>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</si>
  <si>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</si>
  <si>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</si>
  <si>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</si>
  <si>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</si>
  <si>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</si>
  <si>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</si>
  <si>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</si>
  <si>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</si>
  <si>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</si>
  <si>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</si>
  <si>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</si>
  <si>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</si>
  <si>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</si>
  <si>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</si>
  <si>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</si>
  <si>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</si>
  <si>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</si>
  <si>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</si>
  <si>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</si>
  <si>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</si>
  <si>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</si>
  <si>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</si>
  <si>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</si>
  <si>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</si>
  <si>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</si>
  <si>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</si>
  <si>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</si>
  <si>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</si>
  <si>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</si>
  <si>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</si>
  <si>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</si>
  <si>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</si>
  <si>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</si>
  <si>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</si>
  <si>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</si>
  <si>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</si>
  <si>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</si>
  <si>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</si>
  <si>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</si>
  <si>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</si>
  <si>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</si>
  <si>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</si>
  <si>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</si>
  <si>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</si>
  <si>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</si>
  <si>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</si>
  <si>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</si>
  <si>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</si>
  <si>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</si>
  <si>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</si>
  <si>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</si>
  <si>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</si>
  <si>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</si>
  <si>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</si>
  <si>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</si>
  <si>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</si>
  <si>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</si>
  <si>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</si>
  <si>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</si>
  <si>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</si>
  <si>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</si>
  <si>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</si>
  <si>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</si>
  <si>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</si>
  <si>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</si>
  <si>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</si>
  <si>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</si>
  <si>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</si>
  <si>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</si>
  <si>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</si>
  <si>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</si>
  <si>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</si>
  <si>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</si>
  <si>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</si>
  <si>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</si>
  <si>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</si>
  <si>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</si>
  <si>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</si>
  <si>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</si>
  <si>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</si>
  <si>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</si>
  <si>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</si>
  <si>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</si>
  <si>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</si>
  <si>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</si>
  <si>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</si>
  <si>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</si>
  <si>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</si>
  <si>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</si>
  <si>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</si>
  <si>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</si>
  <si>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</si>
  <si>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</si>
  <si>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</si>
  <si>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</si>
  <si>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</si>
  <si>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</si>
  <si>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</si>
  <si>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</si>
  <si>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</si>
  <si>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</si>
  <si>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</si>
  <si>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</si>
  <si>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</si>
  <si>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</si>
  <si>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</si>
  <si>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</si>
  <si>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</si>
  <si>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</si>
  <si>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</si>
  <si>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</si>
  <si>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</si>
  <si>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</si>
  <si>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</si>
  <si>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</si>
  <si>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</si>
  <si>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</si>
  <si>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</si>
  <si>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</si>
  <si>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</si>
  <si>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</si>
  <si>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</si>
  <si>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</si>
  <si>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</si>
  <si>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</si>
  <si>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</si>
  <si>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</si>
  <si>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</si>
  <si>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</si>
  <si>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</si>
  <si>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</si>
  <si>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</si>
  <si>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</si>
  <si>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</si>
  <si>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</si>
  <si>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</si>
  <si>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</si>
  <si>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</si>
  <si>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</si>
  <si>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</si>
  <si>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</si>
  <si>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</si>
  <si>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</si>
  <si>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</si>
  <si>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</si>
  <si>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</si>
  <si>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</si>
  <si>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</si>
  <si>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</si>
  <si>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</si>
  <si>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</si>
  <si>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</si>
  <si>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</si>
  <si>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</si>
  <si>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</si>
  <si>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</si>
  <si>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</si>
  <si>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</si>
  <si>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</si>
  <si>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</si>
  <si>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</si>
  <si>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</si>
  <si>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</si>
  <si>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</si>
  <si>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</si>
  <si>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</si>
  <si>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</si>
  <si>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</si>
  <si>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</si>
  <si>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</si>
  <si>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</si>
  <si>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</si>
  <si>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</si>
  <si>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</si>
  <si>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</si>
  <si>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</si>
  <si>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</si>
  <si>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</si>
  <si>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</si>
  <si>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</si>
  <si>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</si>
  <si>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</si>
  <si>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</si>
  <si>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</si>
  <si>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</si>
  <si>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</si>
  <si>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</si>
  <si>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</si>
  <si>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</si>
  <si>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</si>
  <si>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</si>
  <si>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</si>
  <si>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</si>
  <si>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</si>
  <si>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</si>
  <si>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</si>
  <si>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</si>
  <si>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</si>
  <si>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</si>
  <si>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</si>
  <si>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</si>
  <si>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</si>
  <si>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</si>
  <si>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</si>
  <si>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</si>
  <si>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</si>
  <si>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</si>
  <si>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</si>
  <si>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</si>
  <si>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</si>
  <si>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</si>
  <si>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</si>
  <si>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</si>
  <si>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</si>
  <si>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</si>
  <si>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</si>
  <si>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</si>
  <si>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</si>
  <si>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</si>
  <si>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</si>
  <si>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</si>
  <si>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</si>
  <si>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</si>
  <si>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</si>
  <si>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</si>
  <si>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</si>
  <si>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</si>
  <si>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</si>
  <si>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</si>
  <si>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</si>
  <si>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</si>
  <si>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</si>
  <si>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</si>
  <si>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</si>
  <si>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</si>
  <si>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</si>
  <si>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</si>
  <si>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</si>
  <si>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</si>
  <si>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</si>
  <si>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</si>
  <si>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</si>
  <si>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</si>
  <si>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</si>
  <si>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</si>
  <si>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</si>
  <si>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</si>
  <si>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</si>
  <si>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</si>
  <si>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</si>
  <si>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</si>
  <si>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</si>
  <si>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</si>
  <si>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</si>
  <si>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</si>
  <si>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</si>
  <si>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</si>
  <si>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</si>
  <si>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</si>
  <si>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</si>
  <si>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</si>
  <si>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</si>
  <si>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</si>
  <si>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</si>
  <si>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</si>
  <si>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</si>
  <si>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</si>
  <si>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</si>
  <si>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</si>
  <si>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</si>
  <si>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</si>
  <si>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</si>
  <si>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</si>
  <si>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</si>
  <si>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</si>
  <si>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</si>
  <si>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</si>
  <si>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</si>
  <si>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</si>
  <si>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</si>
  <si>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</si>
  <si>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</si>
  <si>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</si>
  <si>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</si>
  <si>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</si>
  <si>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</si>
  <si>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</si>
  <si>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</si>
  <si>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</si>
  <si>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</si>
  <si>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</si>
  <si>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</si>
  <si>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</si>
  <si>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</si>
  <si>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</si>
  <si>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</si>
  <si>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</si>
  <si>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</si>
  <si>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</si>
  <si>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</si>
  <si>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</si>
  <si>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</si>
  <si>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</si>
  <si>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</si>
  <si>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</si>
  <si>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</si>
  <si>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</si>
  <si>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</si>
  <si>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</si>
  <si>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</si>
  <si>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</si>
  <si>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</si>
  <si>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</si>
  <si>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</si>
  <si>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</si>
  <si>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</si>
  <si>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</si>
  <si>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</si>
  <si>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</si>
  <si>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</si>
  <si>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</si>
  <si>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</si>
  <si>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</si>
  <si>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</si>
  <si>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</si>
  <si>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</si>
  <si>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</si>
  <si>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</si>
  <si>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</si>
  <si>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</si>
  <si>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</si>
  <si>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</si>
  <si>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</si>
  <si>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</si>
  <si>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</si>
  <si>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</si>
  <si>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</si>
  <si>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</si>
  <si>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</si>
  <si>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</si>
  <si>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</si>
  <si>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</si>
  <si>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</si>
  <si>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</si>
  <si>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</si>
  <si>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</si>
  <si>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</si>
  <si>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</si>
  <si>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</si>
  <si>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</si>
  <si>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</si>
  <si>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</si>
  <si>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</si>
  <si>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</si>
  <si>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</si>
  <si>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</si>
  <si>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</si>
  <si>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</si>
  <si>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</si>
  <si>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</si>
  <si>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</si>
  <si>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</si>
  <si>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</si>
  <si>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</si>
  <si>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</si>
  <si>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</si>
  <si>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</si>
  <si>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</si>
  <si>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</si>
  <si>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</si>
  <si>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</si>
  <si>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</si>
  <si>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</si>
  <si>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</si>
  <si>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</si>
  <si>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</si>
  <si>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</si>
  <si>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</si>
  <si>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</si>
  <si>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</si>
  <si>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</si>
  <si>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</si>
  <si>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</si>
  <si>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</si>
  <si>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</si>
  <si>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</si>
  <si>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</si>
  <si>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</si>
  <si>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</si>
  <si>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</si>
  <si>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</si>
  <si>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</si>
  <si>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</si>
  <si>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</si>
  <si>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</si>
  <si>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</si>
  <si>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</si>
  <si>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</si>
  <si>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</si>
  <si>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</si>
  <si>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</si>
  <si>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</si>
  <si>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</si>
  <si>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</si>
  <si>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</si>
  <si>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</si>
  <si>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</si>
  <si>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</si>
  <si>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</si>
  <si>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</si>
  <si>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</si>
  <si>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</si>
  <si>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</si>
  <si>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</si>
  <si>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</si>
  <si>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</si>
  <si>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</si>
  <si>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</si>
  <si>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</si>
  <si>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</si>
  <si>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</si>
  <si>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</si>
  <si>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</si>
  <si>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</si>
  <si>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</si>
  <si>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</si>
  <si>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</si>
  <si>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</si>
  <si>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</si>
  <si>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</si>
  <si>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</si>
  <si>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</si>
  <si>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</si>
  <si>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</si>
  <si>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</si>
  <si>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</si>
  <si>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</si>
  <si>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</si>
  <si>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</si>
  <si>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</si>
  <si>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</si>
  <si>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</si>
  <si>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</si>
  <si>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</si>
  <si>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</si>
  <si>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</si>
  <si>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</si>
  <si>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</si>
  <si>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</si>
  <si>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</si>
  <si>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</si>
  <si>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</si>
  <si>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</si>
  <si>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</si>
  <si>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</si>
  <si>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</si>
  <si>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</si>
  <si>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</si>
  <si>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</si>
  <si>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</si>
  <si>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</si>
  <si>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</si>
  <si>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</si>
  <si>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</si>
  <si>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</si>
  <si>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</si>
  <si>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</si>
  <si>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</si>
  <si>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</si>
  <si>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</si>
  <si>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</si>
  <si>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</si>
  <si>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</si>
  <si>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</si>
  <si>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</si>
  <si>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</si>
  <si>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</si>
  <si>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</si>
  <si>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</si>
  <si>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</si>
  <si>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</si>
  <si>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</si>
  <si>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</si>
  <si>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</si>
  <si>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</si>
  <si>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</si>
  <si>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</si>
  <si>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</si>
  <si>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</si>
  <si>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</si>
  <si>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</si>
  <si>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</si>
  <si>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</si>
  <si>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</si>
  <si>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</si>
  <si>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</si>
  <si>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</si>
  <si>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</si>
  <si>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</si>
  <si>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</si>
  <si>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</si>
  <si>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</si>
  <si>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</si>
  <si>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</si>
  <si>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</si>
  <si>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</si>
  <si>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</si>
  <si>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</si>
  <si>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</si>
  <si>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</si>
  <si>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</si>
  <si>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</si>
  <si>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</si>
  <si>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</si>
  <si>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</si>
  <si>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</si>
  <si>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</si>
  <si>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</si>
  <si>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</si>
  <si>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</si>
  <si>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</si>
  <si>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</si>
  <si>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</si>
  <si>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</si>
  <si>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</si>
  <si>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</si>
  <si>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</si>
  <si>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</si>
  <si>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</si>
  <si>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</si>
  <si>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</si>
  <si>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</si>
  <si>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</si>
  <si>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</si>
  <si>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</si>
  <si>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</si>
  <si>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</si>
  <si>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</si>
  <si>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</si>
  <si>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</si>
  <si>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</si>
  <si>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</si>
  <si>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</si>
  <si>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</si>
  <si>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</si>
  <si>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</si>
  <si>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</si>
  <si>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</si>
  <si>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</si>
  <si>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</si>
  <si>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</si>
  <si>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</si>
  <si>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</si>
  <si>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</si>
  <si>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</si>
  <si>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</si>
  <si>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</si>
  <si>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</si>
  <si>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</si>
  <si>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</si>
  <si>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</si>
  <si>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</si>
  <si>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</si>
  <si>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</si>
  <si>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</si>
  <si>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</si>
  <si>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</si>
  <si>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</si>
  <si>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</si>
  <si>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</si>
  <si>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</si>
  <si>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</si>
  <si>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</si>
  <si>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</si>
  <si>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</si>
  <si>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</si>
  <si>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</si>
  <si>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</si>
  <si>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</si>
  <si>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</si>
  <si>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</si>
  <si>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</si>
  <si>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</si>
  <si>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</si>
  <si>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</si>
  <si>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</si>
  <si>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</si>
  <si>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</si>
  <si>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</si>
  <si>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</si>
  <si>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</si>
  <si>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</si>
  <si>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</si>
  <si>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</si>
  <si>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</si>
  <si>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</si>
  <si>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</si>
  <si>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</si>
  <si>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</si>
  <si>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</si>
  <si>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</si>
  <si>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</si>
  <si>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</si>
  <si>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</si>
  <si>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</si>
  <si>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</si>
  <si>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</si>
  <si>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</si>
  <si>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</si>
  <si>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</si>
  <si>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</si>
  <si>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</si>
  <si>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</si>
  <si>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</si>
  <si>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</si>
  <si>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</si>
  <si>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</si>
  <si>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</si>
  <si>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</si>
  <si>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</si>
  <si>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</si>
  <si>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</si>
  <si>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</si>
  <si>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</si>
  <si>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</si>
  <si>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</si>
  <si>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</si>
  <si>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</si>
  <si>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</si>
  <si>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</si>
  <si>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</si>
  <si>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</si>
  <si>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</si>
  <si>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</si>
  <si>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</si>
  <si>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</si>
  <si>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</si>
  <si>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</si>
  <si>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</si>
  <si>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</si>
  <si>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</si>
  <si>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</si>
  <si>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</si>
  <si>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</si>
  <si>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</si>
  <si>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</si>
  <si>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</si>
  <si>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</si>
  <si>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</si>
  <si>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</si>
  <si>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</si>
  <si>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</si>
  <si>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</si>
  <si>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</si>
  <si>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</si>
  <si>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</si>
  <si>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</si>
  <si>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</si>
  <si>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</si>
  <si>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</si>
  <si>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</si>
  <si>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</si>
  <si>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</si>
  <si>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</si>
  <si>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</si>
  <si>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</si>
  <si>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</si>
  <si>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</si>
  <si>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</si>
  <si>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</si>
  <si>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</si>
  <si>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</si>
  <si>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</si>
  <si>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</si>
  <si>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</si>
  <si>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</si>
  <si>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</si>
  <si>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</si>
  <si>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</si>
  <si>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</si>
  <si>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</si>
  <si>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</si>
  <si>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</si>
  <si>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</si>
  <si>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</si>
  <si>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</si>
  <si>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</si>
  <si>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</si>
  <si>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</si>
  <si>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</si>
  <si>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</si>
  <si>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</si>
  <si>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</si>
  <si>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</si>
  <si>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</si>
  <si>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</si>
  <si>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</si>
  <si>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</si>
  <si>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</si>
  <si>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</si>
  <si>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</si>
  <si>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</si>
  <si>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</si>
  <si>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</si>
  <si>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</si>
  <si>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</si>
  <si>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</si>
  <si>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</si>
  <si>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</si>
  <si>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</si>
  <si>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</si>
  <si>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</si>
  <si>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</si>
  <si>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</si>
  <si>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</si>
  <si>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</si>
  <si>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</si>
  <si>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</si>
  <si>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</si>
  <si>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</si>
  <si>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</si>
  <si>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</si>
  <si>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</si>
  <si>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</si>
  <si>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</si>
  <si>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</si>
  <si>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</si>
  <si>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</si>
  <si>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</si>
  <si>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</si>
  <si>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</si>
  <si>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</si>
  <si>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</si>
  <si>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</si>
  <si>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</si>
  <si>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</si>
  <si>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</si>
  <si>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</si>
  <si>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</si>
  <si>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</si>
  <si>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</si>
  <si>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</si>
  <si>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</si>
  <si>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</si>
  <si>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</si>
  <si>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</si>
  <si>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</si>
  <si>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</si>
  <si>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</si>
  <si>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</si>
  <si>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</si>
  <si>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</si>
  <si>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</si>
  <si>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</si>
  <si>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</si>
  <si>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</si>
  <si>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</si>
  <si>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</si>
  <si>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</si>
  <si>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</si>
  <si>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</si>
  <si>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</si>
  <si>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</si>
  <si>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</si>
  <si>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</si>
  <si>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</si>
  <si>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</si>
  <si>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</si>
  <si>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</si>
  <si>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</si>
  <si>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</si>
  <si>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</si>
  <si>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</si>
  <si>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</si>
  <si>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</si>
  <si>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</si>
  <si>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</si>
  <si>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</si>
  <si>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</si>
  <si>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</si>
  <si>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</si>
  <si>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</si>
  <si>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</si>
  <si>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</si>
  <si>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</si>
  <si>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</si>
  <si>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</si>
  <si>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</si>
  <si>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</si>
  <si>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</si>
  <si>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</si>
  <si>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</si>
  <si>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</si>
  <si>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</si>
  <si>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</si>
  <si>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</si>
  <si>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</si>
  <si>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</si>
  <si>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</si>
  <si>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</si>
  <si>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</si>
  <si>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</si>
  <si>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</si>
  <si>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</si>
  <si>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</si>
  <si>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</si>
  <si>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</si>
  <si>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</si>
  <si>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</si>
  <si>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</si>
  <si>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</si>
  <si>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</si>
  <si>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</si>
  <si>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</si>
  <si>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</si>
  <si>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</si>
  <si>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</si>
  <si>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</si>
  <si>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</si>
  <si>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</si>
  <si>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</si>
  <si>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</si>
  <si>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</si>
  <si>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</si>
  <si>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</si>
  <si>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</si>
  <si>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</si>
  <si>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</si>
  <si>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</si>
  <si>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</si>
  <si>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</si>
  <si>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</si>
  <si>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</si>
  <si>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</si>
  <si>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</si>
  <si>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</si>
  <si>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</si>
  <si>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</si>
  <si>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</si>
  <si>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</si>
  <si>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</si>
  <si>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</si>
  <si>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</si>
  <si>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</si>
  <si>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</si>
  <si>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</si>
  <si>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</si>
  <si>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</si>
  <si>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</si>
  <si>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</si>
  <si>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</si>
  <si>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</si>
  <si>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</si>
  <si>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</si>
  <si>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</si>
  <si>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</si>
  <si>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</si>
  <si>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</si>
  <si>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</si>
  <si>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</si>
  <si>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</si>
  <si>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</si>
  <si>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</si>
  <si>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</si>
  <si>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</si>
  <si>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</si>
  <si>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</si>
  <si>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</si>
  <si>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</si>
  <si>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</si>
  <si>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</si>
  <si>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</si>
  <si>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</si>
  <si>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</si>
  <si>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</si>
  <si>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</si>
  <si>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</si>
  <si>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</si>
  <si>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</si>
  <si>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</si>
  <si>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</si>
  <si>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</si>
  <si>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</si>
  <si>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</si>
  <si>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</si>
  <si>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</si>
  <si>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</si>
  <si>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</si>
  <si>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</si>
  <si>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</si>
  <si>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</si>
  <si>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</si>
  <si>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</si>
  <si>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</si>
  <si>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</si>
  <si>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</si>
  <si>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</si>
  <si>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</si>
  <si>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</si>
  <si>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</si>
  <si>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</si>
  <si>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</si>
  <si>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</si>
  <si>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</si>
  <si>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</si>
  <si>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</si>
  <si>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</si>
  <si>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</si>
  <si>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</si>
  <si>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</si>
  <si>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</si>
  <si>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</si>
  <si>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</si>
  <si>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</si>
  <si>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</si>
  <si>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</si>
  <si>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</si>
  <si>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</si>
  <si>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</si>
  <si>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</si>
  <si>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</si>
  <si>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</si>
  <si>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</si>
  <si>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</si>
  <si>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</si>
  <si>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</si>
  <si>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</si>
  <si>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</si>
  <si>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</si>
  <si>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</si>
  <si>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</si>
  <si>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</si>
  <si>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</si>
  <si>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</si>
  <si>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</si>
  <si>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</si>
  <si>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</si>
  <si>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</si>
  <si>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</si>
  <si>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</si>
  <si>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</si>
  <si>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</si>
  <si>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</si>
  <si>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</si>
  <si>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</si>
  <si>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</si>
  <si>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</si>
  <si>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</si>
  <si>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</si>
  <si>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</si>
  <si>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</si>
  <si>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</si>
  <si>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</si>
  <si>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</si>
  <si>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</si>
  <si>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</si>
  <si>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</si>
  <si>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</si>
  <si>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</si>
  <si>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</si>
  <si>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</si>
  <si>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</si>
  <si>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</si>
  <si>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</si>
  <si>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</si>
  <si>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</si>
  <si>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</si>
  <si>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</si>
  <si>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</si>
  <si>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</si>
  <si>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</si>
  <si>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</si>
  <si>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</si>
  <si>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</si>
  <si>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</si>
  <si>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</si>
  <si>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</si>
  <si>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</si>
  <si>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</si>
  <si>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</si>
  <si>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</si>
  <si>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</si>
  <si>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</si>
  <si>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</si>
  <si>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</si>
  <si>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</si>
  <si>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</si>
  <si>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</si>
  <si>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</si>
  <si>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</si>
  <si>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</si>
  <si>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</si>
  <si>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</si>
  <si>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</si>
  <si>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</si>
  <si>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</si>
  <si>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</si>
  <si>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</si>
  <si>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</si>
  <si>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</si>
  <si>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</si>
  <si>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</si>
  <si>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</si>
  <si>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</si>
  <si>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</si>
  <si>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</si>
  <si>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</si>
  <si>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</si>
  <si>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</si>
  <si>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</si>
  <si>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</si>
  <si>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</si>
  <si>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</si>
  <si>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</si>
  <si>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</si>
  <si>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</si>
  <si>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</si>
  <si>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</si>
  <si>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</si>
  <si>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</si>
  <si>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</si>
  <si>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</si>
  <si>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</si>
  <si>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</si>
  <si>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</si>
  <si>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</si>
  <si>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</si>
  <si>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</si>
  <si>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</si>
  <si>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</si>
  <si>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</si>
  <si>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</si>
  <si>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</si>
  <si>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</si>
  <si>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</si>
  <si>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</si>
  <si>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</si>
  <si>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</si>
  <si>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</si>
  <si>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</si>
  <si>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</si>
  <si>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</si>
  <si>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</si>
  <si>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</si>
  <si>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</si>
  <si>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</si>
  <si>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</si>
  <si>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</si>
  <si>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</si>
  <si>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</si>
  <si>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</si>
  <si>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</si>
  <si>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</si>
  <si>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</si>
  <si>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</si>
  <si>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</si>
  <si>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</si>
  <si>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</si>
  <si>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</si>
  <si>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</si>
  <si>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</si>
  <si>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</si>
  <si>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</si>
  <si>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</si>
  <si>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</si>
  <si>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</si>
  <si>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</si>
  <si>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</si>
  <si>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</si>
  <si>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</si>
  <si>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</si>
  <si>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</si>
  <si>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</si>
  <si>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</si>
  <si>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</si>
  <si>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</si>
  <si>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</si>
  <si>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</si>
  <si>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</si>
  <si>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</si>
  <si>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</si>
  <si>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</si>
  <si>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</si>
  <si>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</si>
  <si>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</si>
  <si>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</si>
  <si>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</si>
  <si>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</si>
  <si>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</si>
  <si>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</si>
  <si>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</si>
  <si>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</si>
  <si>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</si>
  <si>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</si>
  <si>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</si>
  <si>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</si>
  <si>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</si>
  <si>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</si>
  <si>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</si>
  <si>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</si>
  <si>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</si>
  <si>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</si>
  <si>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</si>
  <si>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</si>
  <si>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</si>
  <si>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</si>
  <si>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</si>
  <si>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</si>
  <si>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</si>
  <si>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</si>
  <si>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</si>
  <si>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</si>
  <si>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</si>
  <si>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</si>
  <si>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</si>
  <si>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</si>
  <si>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</si>
  <si>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</si>
  <si>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</si>
  <si>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</si>
  <si>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</si>
  <si>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</si>
  <si>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</si>
  <si>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</si>
  <si>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</si>
  <si>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</si>
  <si>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</si>
  <si>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</si>
  <si>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</si>
  <si>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</si>
  <si>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</si>
  <si>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</si>
  <si>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</si>
  <si>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</si>
  <si>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</si>
  <si>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</si>
  <si>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</si>
  <si>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</si>
  <si>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</si>
  <si>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</si>
  <si>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</si>
  <si>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</si>
  <si>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</si>
  <si>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</si>
  <si>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</si>
  <si>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</si>
  <si>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</si>
  <si>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</si>
  <si>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</si>
  <si>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</si>
  <si>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</si>
  <si>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</si>
  <si>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</si>
  <si>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</si>
  <si>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</si>
  <si>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</si>
  <si>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</si>
  <si>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</si>
  <si>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</si>
  <si>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</si>
  <si>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</si>
  <si>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</si>
  <si>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</si>
  <si>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</si>
  <si>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</si>
  <si>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</si>
  <si>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</si>
  <si>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</si>
  <si>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</si>
  <si>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</si>
  <si>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</si>
  <si>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</si>
  <si>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</si>
  <si>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</si>
  <si>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</si>
  <si>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</si>
  <si>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</si>
  <si>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</si>
  <si>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</si>
  <si>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</si>
  <si>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</si>
  <si>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</si>
  <si>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</si>
  <si>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</si>
  <si>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</si>
  <si>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</si>
  <si>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</si>
  <si>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</si>
  <si>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</si>
  <si>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</si>
  <si>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</si>
  <si>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</si>
  <si>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</si>
  <si>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</si>
  <si>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</si>
  <si>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</si>
  <si>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</si>
  <si>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</si>
  <si>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</si>
  <si>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</si>
  <si>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</si>
  <si>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</si>
  <si>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</si>
  <si>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</si>
  <si>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</si>
  <si>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</si>
  <si>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</si>
  <si>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</si>
  <si>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</si>
  <si>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</si>
  <si>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</si>
  <si>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</si>
  <si>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</si>
  <si>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</si>
  <si>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</si>
  <si>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</si>
  <si>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</si>
  <si>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</si>
  <si>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</si>
  <si>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</si>
  <si>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</si>
  <si>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</si>
  <si>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</si>
  <si>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</si>
  <si>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</si>
  <si>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</si>
  <si>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</si>
  <si>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</si>
  <si>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</si>
  <si>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</si>
  <si>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</si>
  <si>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</si>
  <si>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</si>
  <si>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</si>
  <si>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</si>
  <si>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</si>
  <si>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</si>
  <si>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</si>
  <si>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</si>
  <si>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</si>
  <si>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</si>
  <si>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</si>
  <si>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</si>
  <si>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</si>
  <si>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</si>
  <si>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</si>
  <si>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</si>
  <si>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</si>
  <si>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</si>
  <si>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</si>
  <si>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</si>
  <si>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</si>
  <si>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</si>
  <si>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</si>
  <si>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</si>
  <si>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</si>
  <si>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</si>
  <si>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</si>
  <si>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</si>
  <si>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</si>
  <si>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</si>
  <si>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</si>
  <si>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</si>
  <si>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</si>
  <si>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</si>
  <si>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</si>
  <si>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</si>
  <si>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</si>
  <si>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</si>
  <si>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</si>
  <si>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</si>
  <si>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</si>
  <si>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</si>
  <si>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</si>
  <si>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</si>
  <si>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</si>
  <si>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</si>
  <si>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</si>
  <si>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</si>
  <si>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</si>
  <si>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</si>
  <si>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</si>
  <si>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</si>
  <si>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</si>
  <si>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</si>
  <si>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</si>
  <si>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</si>
  <si>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</si>
  <si>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</si>
  <si>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</si>
  <si>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</si>
  <si>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</si>
  <si>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</si>
  <si>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</si>
  <si>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</si>
  <si>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</si>
  <si>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</si>
  <si>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</si>
  <si>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</si>
  <si>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</si>
  <si>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</si>
  <si>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</si>
  <si>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</si>
  <si>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</si>
  <si>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</si>
  <si>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</si>
  <si>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</si>
  <si>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</si>
  <si>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</si>
  <si>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</si>
  <si>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</si>
  <si>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</si>
  <si>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</si>
  <si>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</si>
  <si>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</si>
  <si>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</si>
  <si>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</si>
  <si>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</si>
  <si>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</si>
  <si>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</si>
  <si>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</si>
  <si>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</si>
  <si>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</si>
  <si>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</si>
  <si>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</si>
  <si>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</si>
  <si>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</si>
  <si>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</si>
  <si>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</si>
  <si>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</si>
  <si>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</si>
  <si>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</si>
  <si>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</si>
  <si>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</si>
  <si>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</si>
  <si>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</si>
  <si>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</si>
  <si>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</si>
  <si>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</si>
  <si>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</si>
  <si>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</si>
  <si>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</si>
  <si>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</si>
  <si>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</si>
  <si>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</si>
  <si>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</si>
  <si>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</si>
  <si>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</si>
  <si>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</si>
  <si>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</si>
  <si>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</si>
  <si>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</si>
  <si>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</si>
  <si>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</si>
  <si>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</si>
  <si>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</si>
  <si>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</si>
  <si>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</si>
  <si>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</si>
  <si>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</si>
  <si>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</si>
  <si>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</si>
  <si>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</si>
  <si>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</si>
  <si>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</si>
  <si>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</si>
  <si>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</si>
  <si>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</si>
  <si>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</si>
  <si>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</si>
  <si>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</si>
  <si>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</si>
  <si>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</si>
  <si>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</si>
  <si>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</si>
  <si>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</si>
  <si>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</si>
  <si>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</si>
  <si>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</si>
  <si>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</si>
  <si>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</si>
  <si>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</si>
  <si>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</si>
  <si>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</si>
  <si>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</si>
  <si>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</si>
  <si>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</si>
  <si>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</si>
  <si>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</si>
  <si>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</si>
  <si>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</si>
  <si>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</si>
  <si>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</si>
  <si>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</si>
  <si>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</si>
  <si>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</si>
  <si>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</si>
  <si>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</si>
  <si>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</si>
  <si>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</si>
  <si>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</si>
  <si>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</si>
  <si>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</si>
  <si>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</si>
  <si>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</si>
  <si>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</si>
  <si>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</si>
  <si>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</si>
  <si>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</si>
  <si>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</si>
  <si>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</si>
  <si>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</si>
  <si>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</si>
  <si>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</si>
  <si>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</si>
  <si>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</si>
  <si>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</si>
  <si>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</si>
  <si>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</si>
  <si>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</si>
  <si>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</si>
  <si>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</si>
  <si>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</si>
  <si>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</si>
  <si>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</si>
  <si>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</si>
  <si>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</si>
  <si>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</si>
  <si>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</si>
  <si>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</si>
  <si>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</si>
  <si>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</si>
  <si>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</si>
  <si>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</si>
  <si>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</si>
  <si>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</si>
  <si>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</si>
  <si>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</si>
  <si>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</si>
  <si>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</si>
  <si>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</si>
  <si>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</si>
  <si>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</si>
  <si>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</si>
  <si>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</si>
  <si>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</si>
  <si>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</si>
  <si>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</si>
  <si>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</si>
  <si>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</si>
  <si>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</si>
  <si>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</si>
  <si>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</si>
  <si>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</si>
  <si>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</si>
  <si>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</si>
  <si>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</si>
  <si>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</si>
  <si>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</si>
  <si>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</si>
  <si>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</si>
  <si>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</si>
  <si>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</si>
  <si>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</si>
  <si>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</si>
  <si>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</si>
  <si>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</si>
  <si>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</si>
  <si>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</si>
  <si>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</si>
  <si>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</si>
  <si>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</si>
  <si>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</si>
  <si>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</si>
  <si>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</si>
  <si>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</si>
  <si>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</si>
  <si>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</si>
  <si>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</si>
  <si>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</si>
  <si>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</si>
  <si>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</si>
  <si>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</si>
  <si>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</si>
  <si>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</si>
  <si>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</si>
  <si>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</si>
  <si>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</si>
  <si>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</si>
  <si>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</si>
  <si>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</si>
  <si>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</si>
  <si>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</si>
  <si>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</si>
  <si>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</si>
  <si>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</si>
  <si>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</si>
  <si>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</si>
  <si>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</si>
  <si>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</si>
  <si>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</si>
  <si>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</si>
  <si>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</si>
  <si>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</si>
  <si>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</si>
  <si>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</si>
  <si>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</si>
  <si>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</si>
  <si>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</si>
  <si>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</si>
  <si>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</si>
  <si>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</si>
  <si>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</si>
  <si>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</si>
  <si>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</si>
  <si>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</si>
  <si>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</si>
  <si>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</si>
  <si>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</si>
  <si>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</si>
  <si>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</si>
  <si>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</si>
  <si>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</si>
  <si>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</si>
  <si>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</si>
  <si>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</si>
  <si>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</si>
  <si>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</si>
  <si>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</si>
  <si>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</si>
  <si>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</si>
  <si>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</si>
  <si>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</si>
  <si>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</si>
  <si>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</si>
  <si>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</si>
  <si>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</si>
  <si>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</si>
  <si>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</si>
  <si>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</si>
  <si>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</si>
  <si>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</si>
  <si>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</si>
  <si>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</si>
  <si>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</si>
  <si>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</si>
  <si>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</si>
  <si>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</si>
  <si>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</si>
  <si>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</si>
  <si>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</si>
  <si>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</si>
  <si>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</si>
  <si>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</si>
  <si>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</si>
  <si>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</si>
  <si>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</si>
  <si>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</si>
  <si>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</si>
  <si>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</si>
  <si>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</si>
  <si>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</si>
  <si>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</si>
  <si>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</si>
  <si>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</si>
  <si>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</si>
  <si>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</si>
  <si>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</si>
  <si>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</si>
  <si>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</si>
  <si>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</si>
  <si>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</si>
  <si>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</si>
  <si>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</si>
  <si>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</si>
  <si>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</si>
  <si>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</si>
  <si>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</si>
  <si>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</si>
  <si>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</si>
  <si>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</si>
  <si>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</si>
  <si>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</si>
  <si>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</si>
  <si>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</si>
  <si>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</si>
  <si>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</si>
  <si>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</si>
  <si>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</si>
  <si>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</si>
  <si>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</si>
  <si>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</si>
  <si>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</si>
  <si>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</si>
  <si>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</si>
  <si>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</si>
  <si>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</si>
  <si>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</si>
  <si>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</si>
  <si>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</si>
  <si>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</si>
  <si>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</si>
  <si>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</si>
  <si>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</si>
  <si>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</si>
  <si>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</si>
  <si>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</si>
  <si>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</si>
  <si>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</si>
  <si>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</si>
  <si>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</si>
  <si>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</si>
  <si>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</si>
  <si>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</si>
  <si>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</si>
  <si>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</si>
  <si>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</si>
  <si>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</si>
  <si>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</si>
  <si>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</si>
  <si>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</si>
  <si>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</si>
  <si>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</si>
  <si>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</si>
  <si>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</si>
  <si>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</si>
  <si>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</si>
  <si>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</si>
  <si>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</si>
  <si>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</si>
  <si>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</si>
  <si>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</si>
  <si>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</si>
  <si>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</si>
  <si>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</si>
  <si>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</si>
  <si>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</si>
  <si>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</si>
  <si>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</si>
  <si>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</si>
  <si>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</si>
  <si>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</si>
  <si>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</si>
  <si>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</si>
  <si>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</si>
  <si>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</si>
  <si>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</si>
  <si>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</si>
  <si>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</si>
  <si>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</si>
  <si>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</si>
  <si>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</si>
  <si>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</si>
  <si>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</si>
  <si>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</si>
  <si>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</si>
  <si>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</si>
  <si>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</si>
  <si>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</si>
  <si>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</si>
  <si>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</si>
  <si>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</si>
  <si>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</si>
  <si>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</si>
  <si>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</si>
  <si>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</si>
  <si>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</si>
  <si>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</si>
  <si>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</si>
  <si>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</si>
  <si>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</si>
  <si>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</si>
  <si>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</si>
  <si>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</si>
  <si>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</si>
  <si>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</si>
  <si>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</si>
  <si>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</si>
  <si>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</si>
  <si>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</si>
  <si>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</si>
  <si>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</si>
  <si>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</si>
  <si>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</si>
  <si>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</si>
  <si>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</si>
  <si>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</si>
  <si>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</si>
  <si>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</si>
  <si>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</si>
  <si>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</si>
  <si>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</si>
  <si>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</si>
  <si>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</si>
  <si>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</si>
  <si>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</si>
  <si>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</si>
  <si>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</si>
  <si>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</si>
  <si>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</si>
  <si>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</si>
  <si>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</si>
  <si>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</si>
  <si>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</si>
  <si>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</si>
  <si>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</si>
  <si>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</si>
  <si>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</si>
  <si>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</si>
  <si>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</si>
  <si>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</si>
  <si>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</si>
  <si>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</si>
  <si>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</si>
  <si>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</si>
  <si>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</si>
  <si>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</si>
  <si>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</si>
  <si>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</si>
  <si>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</si>
  <si>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</si>
  <si>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</si>
  <si>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</si>
  <si>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</si>
  <si>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</si>
  <si>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</si>
  <si>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</si>
  <si>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</si>
  <si>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</si>
  <si>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</si>
  <si>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</si>
  <si>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</si>
  <si>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</si>
  <si>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</si>
  <si>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</si>
  <si>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</si>
  <si>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</si>
  <si>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</si>
  <si>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</si>
  <si>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</si>
  <si>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</si>
  <si>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</si>
  <si>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</si>
  <si>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</si>
  <si>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</si>
  <si>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</si>
  <si>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</si>
  <si>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</si>
  <si>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</si>
  <si>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</si>
  <si>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</si>
  <si>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</si>
  <si>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</si>
  <si>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</si>
  <si>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</si>
  <si>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</si>
  <si>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</si>
  <si>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</si>
  <si>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</si>
  <si>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</si>
  <si>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</si>
  <si>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</si>
  <si>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</si>
  <si>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</si>
  <si>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</si>
  <si>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</si>
  <si>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</si>
  <si>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</si>
  <si>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</si>
  <si>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</si>
  <si>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</si>
  <si>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</si>
  <si>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</si>
  <si>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</si>
  <si>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</si>
  <si>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</si>
  <si>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</si>
  <si>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</si>
  <si>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</si>
  <si>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</si>
  <si>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</si>
  <si>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</si>
  <si>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</si>
  <si>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</si>
  <si>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</si>
  <si>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</si>
  <si>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</si>
  <si>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</si>
  <si>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</si>
  <si>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</si>
  <si>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</si>
  <si>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</si>
  <si>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</si>
  <si>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</si>
  <si>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</si>
  <si>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</si>
  <si>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</si>
  <si>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</si>
  <si>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</si>
  <si>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</si>
  <si>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</si>
  <si>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</si>
  <si>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</si>
  <si>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</si>
  <si>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</si>
  <si>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</si>
  <si>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</si>
  <si>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</si>
  <si>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</si>
  <si>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</si>
  <si>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</si>
  <si>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</si>
  <si>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</si>
  <si>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</si>
  <si>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</si>
  <si>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</si>
  <si>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</si>
  <si>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</si>
  <si>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</si>
  <si>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</si>
  <si>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</si>
  <si>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</si>
  <si>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</si>
  <si>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</si>
  <si>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</si>
  <si>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</si>
  <si>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</si>
  <si>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</si>
  <si>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</si>
  <si>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</si>
  <si>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</si>
  <si>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</si>
  <si>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</si>
  <si>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</si>
  <si>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</si>
  <si>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</si>
  <si>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</si>
  <si>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</si>
  <si>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</si>
  <si>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</si>
  <si>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</si>
  <si>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</si>
  <si>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</si>
  <si>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</si>
  <si>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</si>
  <si>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</si>
  <si>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</si>
  <si>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</si>
  <si>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</si>
  <si>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</si>
  <si>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</si>
  <si>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</si>
  <si>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</si>
  <si>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</si>
  <si>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</si>
  <si>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</si>
  <si>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</si>
  <si>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</si>
  <si>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</si>
  <si>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</si>
  <si>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</si>
  <si>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</si>
  <si>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</si>
  <si>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</si>
  <si>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</si>
  <si>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</si>
  <si>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</si>
  <si>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</si>
  <si>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</si>
  <si>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</si>
  <si>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</si>
  <si>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</si>
  <si>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</si>
  <si>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</si>
  <si>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</si>
  <si>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</si>
  <si>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</si>
  <si>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</si>
  <si>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</si>
  <si>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</si>
  <si>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</si>
  <si>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</si>
  <si>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</si>
  <si>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</si>
  <si>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</si>
  <si>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</si>
  <si>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</si>
  <si>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</si>
  <si>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</si>
  <si>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</si>
  <si>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</si>
  <si>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</si>
  <si>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</si>
  <si>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</si>
  <si>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</si>
  <si>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</si>
  <si>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</si>
  <si>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</si>
  <si>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</si>
  <si>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</si>
  <si>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</si>
  <si>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</si>
  <si>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</si>
  <si>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</si>
  <si>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</si>
  <si>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</si>
  <si>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</si>
  <si>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</si>
  <si>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</si>
  <si>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</si>
  <si>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</si>
  <si>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</si>
  <si>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</si>
  <si>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</si>
  <si>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</si>
  <si>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</si>
  <si>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</si>
  <si>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</si>
  <si>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</si>
  <si>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</si>
  <si>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</si>
  <si>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</si>
  <si>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</si>
  <si>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</si>
  <si>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</si>
  <si>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</si>
  <si>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</si>
  <si>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</si>
  <si>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</si>
  <si>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</si>
  <si>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</si>
  <si>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</si>
  <si>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</si>
  <si>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</si>
  <si>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</si>
  <si>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</si>
  <si>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</si>
  <si>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</si>
  <si>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</si>
  <si>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</si>
  <si>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</si>
  <si>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</si>
  <si>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</si>
  <si>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</si>
  <si>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</si>
  <si>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</si>
  <si>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</si>
  <si>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</si>
  <si>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</si>
  <si>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</si>
  <si>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</si>
  <si>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</si>
  <si>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</si>
  <si>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</si>
  <si>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</si>
  <si>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</si>
  <si>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</si>
  <si>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</si>
  <si>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</si>
  <si>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</si>
  <si>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</si>
  <si>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</si>
  <si>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</si>
  <si>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</si>
  <si>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</si>
  <si>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</si>
  <si>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</si>
  <si>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</si>
  <si>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</si>
  <si>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</si>
  <si>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</si>
  <si>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</si>
  <si>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</si>
  <si>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</si>
  <si>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</si>
  <si>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</si>
  <si>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</si>
  <si>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</si>
  <si>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</si>
  <si>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</si>
  <si>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</si>
  <si>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</si>
  <si>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</si>
  <si>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</si>
  <si>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</si>
  <si>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</si>
  <si>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</si>
  <si>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</si>
  <si>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</si>
  <si>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</si>
  <si>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</si>
  <si>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</si>
  <si>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</si>
  <si>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</si>
  <si>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</si>
  <si>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</si>
  <si>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</si>
  <si>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</si>
  <si>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</si>
  <si>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</si>
  <si>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</si>
  <si>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</si>
  <si>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</si>
  <si>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</si>
  <si>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</si>
  <si>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</si>
  <si>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</si>
  <si>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</si>
  <si>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</si>
  <si>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</si>
  <si>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</si>
  <si>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</si>
  <si>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</si>
  <si>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</si>
  <si>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</si>
  <si>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</si>
  <si>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</si>
  <si>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</si>
  <si>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</si>
  <si>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</si>
  <si>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</si>
  <si>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</si>
  <si>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</si>
  <si>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</si>
  <si>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</si>
  <si>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</si>
  <si>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</si>
  <si>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</si>
  <si>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</si>
  <si>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</si>
  <si>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</si>
  <si>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</si>
  <si>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</si>
  <si>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</si>
  <si>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</si>
  <si>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</si>
  <si>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</si>
  <si>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</si>
  <si>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</si>
  <si>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</si>
  <si>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</si>
  <si>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</si>
  <si>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</si>
  <si>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</si>
  <si>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</si>
  <si>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</si>
  <si>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</si>
  <si>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</si>
  <si>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</si>
  <si>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</si>
  <si>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</si>
  <si>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</si>
  <si>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</si>
  <si>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</si>
  <si>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</si>
  <si>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</si>
  <si>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</si>
  <si>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</si>
  <si>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</si>
  <si>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</si>
  <si>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</si>
  <si>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</si>
  <si>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</si>
  <si>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</si>
  <si>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</si>
  <si>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</si>
  <si>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</si>
  <si>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</si>
  <si>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</si>
  <si>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</si>
  <si>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</si>
  <si>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</si>
  <si>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</si>
  <si>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</si>
  <si>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</si>
  <si>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</si>
  <si>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</si>
  <si>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</si>
  <si>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</si>
  <si>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</si>
  <si>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</si>
  <si>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</si>
  <si>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</si>
  <si>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</si>
  <si>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</si>
  <si>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</si>
  <si>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</si>
  <si>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</si>
  <si>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</si>
  <si>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</si>
  <si>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</si>
  <si>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</si>
  <si>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</si>
  <si>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</si>
  <si>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</si>
  <si>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</si>
  <si>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</si>
  <si>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</si>
  <si>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</si>
  <si>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</si>
  <si>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</si>
  <si>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</si>
  <si>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</si>
  <si>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</si>
  <si>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</si>
  <si>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</si>
  <si>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</si>
  <si>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</si>
  <si>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</si>
  <si>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</si>
  <si>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</si>
  <si>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</si>
  <si>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</si>
  <si>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</si>
  <si>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</si>
  <si>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</si>
  <si>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</si>
  <si>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</si>
  <si>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</si>
  <si>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</si>
  <si>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</si>
  <si>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</si>
  <si>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</si>
  <si>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</si>
  <si>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</si>
  <si>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</si>
  <si>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</si>
  <si>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</si>
  <si>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</si>
  <si>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</si>
  <si>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</si>
  <si>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</si>
  <si>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</si>
  <si>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</si>
  <si>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</si>
  <si>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</si>
  <si>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</si>
  <si>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</si>
  <si>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</si>
  <si>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</si>
  <si>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</si>
  <si>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</si>
  <si>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</si>
  <si>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</si>
  <si>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</si>
  <si>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</si>
  <si>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</si>
  <si>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</si>
  <si>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</si>
  <si>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</si>
  <si>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</si>
  <si>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</si>
  <si>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</si>
  <si>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</si>
  <si>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</si>
  <si>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</si>
  <si>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</si>
  <si>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</si>
  <si>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</si>
  <si>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</si>
  <si>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</si>
  <si>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</si>
  <si>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</si>
  <si>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</si>
  <si>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</si>
  <si>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</si>
  <si>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</si>
  <si>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</si>
  <si>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</si>
  <si>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</si>
  <si>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</si>
  <si>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</si>
  <si>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</si>
  <si>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</si>
  <si>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</si>
  <si>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</si>
  <si>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</si>
  <si>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</si>
  <si>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</si>
  <si>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</si>
  <si>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</si>
  <si>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</si>
  <si>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</si>
  <si>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</si>
  <si>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</si>
  <si>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</si>
  <si>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</si>
  <si>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</si>
  <si>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</si>
  <si>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</si>
  <si>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</si>
  <si>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</si>
  <si>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</si>
  <si>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</si>
  <si>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</si>
  <si>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</si>
  <si>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</si>
  <si>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</si>
  <si>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</si>
  <si>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</si>
  <si>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</si>
  <si>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</si>
  <si>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</si>
  <si>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</si>
  <si>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</si>
  <si>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</si>
  <si>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</si>
  <si>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</si>
  <si>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</si>
  <si>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</si>
  <si>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</si>
  <si>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</si>
  <si>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</si>
  <si>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</si>
  <si>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</si>
  <si>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</si>
  <si>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</si>
  <si>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</si>
  <si>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</si>
  <si>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</si>
  <si>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</si>
  <si>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</si>
  <si>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</si>
  <si>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</si>
  <si>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</si>
  <si>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</si>
  <si>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</si>
  <si>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</si>
  <si>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</si>
  <si>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</si>
  <si>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</si>
  <si>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</si>
  <si>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</si>
  <si>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</si>
  <si>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</si>
  <si>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</si>
  <si>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</si>
  <si>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</si>
  <si>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</si>
  <si>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</si>
  <si>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</si>
  <si>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</si>
  <si>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</si>
  <si>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</si>
  <si>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</si>
  <si>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</si>
  <si>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</si>
  <si>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</si>
  <si>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</si>
  <si>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</si>
  <si>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</si>
  <si>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</si>
  <si>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</si>
  <si>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</si>
  <si>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</si>
  <si>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</si>
  <si>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</si>
  <si>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</si>
  <si>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</si>
  <si>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</si>
  <si>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</si>
  <si>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</si>
  <si>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</si>
  <si>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</si>
  <si>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</si>
  <si>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</si>
  <si>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</si>
  <si>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</si>
  <si>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</si>
  <si>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</si>
  <si>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</si>
  <si>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</si>
  <si>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</si>
  <si>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</si>
  <si>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</si>
  <si>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</si>
  <si>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</si>
  <si>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</si>
  <si>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</si>
  <si>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</si>
  <si>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</si>
  <si>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</si>
  <si>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</si>
  <si>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</si>
  <si>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</si>
  <si>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</si>
  <si>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</si>
  <si>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</si>
  <si>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</si>
  <si>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</si>
  <si>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</si>
  <si>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</si>
  <si>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</si>
  <si>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</si>
  <si>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</si>
  <si>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</si>
  <si>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</si>
  <si>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</si>
  <si>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</si>
  <si>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</si>
  <si>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</si>
  <si>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</si>
  <si>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</si>
  <si>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</si>
  <si>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</si>
  <si>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</si>
  <si>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</si>
  <si>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</si>
  <si>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</si>
  <si>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</si>
  <si>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</si>
  <si>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</si>
  <si>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</si>
  <si>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</si>
  <si>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</si>
  <si>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</si>
  <si>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</si>
  <si>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</si>
  <si>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</si>
  <si>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</si>
  <si>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</si>
  <si>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</si>
  <si>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</si>
  <si>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</si>
  <si>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</si>
  <si>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</si>
  <si>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</si>
  <si>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</si>
  <si>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</si>
  <si>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</si>
  <si>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</si>
  <si>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</si>
  <si>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</si>
  <si>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</si>
  <si>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</si>
  <si>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</si>
  <si>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</si>
  <si>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</si>
  <si>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</si>
  <si>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</si>
  <si>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</si>
  <si>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</si>
  <si>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</si>
  <si>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</si>
  <si>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</si>
  <si>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</si>
  <si>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</si>
  <si>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</si>
  <si>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</si>
  <si>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</si>
  <si>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</si>
  <si>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</si>
  <si>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</si>
  <si>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</si>
  <si>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</si>
  <si>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</si>
  <si>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</si>
  <si>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</si>
  <si>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</si>
  <si>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</si>
  <si>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</si>
  <si>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</si>
  <si>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</si>
  <si>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</si>
  <si>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</si>
  <si>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</si>
  <si>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</si>
  <si>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</si>
  <si>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</si>
  <si>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</si>
  <si>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</si>
  <si>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</si>
  <si>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</si>
  <si>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</si>
  <si>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</si>
  <si>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</si>
  <si>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</si>
  <si>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</si>
  <si>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</si>
  <si>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</si>
  <si>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</si>
  <si>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</si>
  <si>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</si>
  <si>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</si>
  <si>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</si>
  <si>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</si>
  <si>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</si>
  <si>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</si>
  <si>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</si>
  <si>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</si>
  <si>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</si>
  <si>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</si>
  <si>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</si>
  <si>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</si>
  <si>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</si>
  <si>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</si>
  <si>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</si>
  <si>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</si>
  <si>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</si>
  <si>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</si>
  <si>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</si>
  <si>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</si>
  <si>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</si>
  <si>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</si>
  <si>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</si>
  <si>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</si>
  <si>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</si>
  <si>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</si>
  <si>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</si>
  <si>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</si>
  <si>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</si>
  <si>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</si>
  <si>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</si>
  <si>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</si>
  <si>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</si>
  <si>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</si>
  <si>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</si>
  <si>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</si>
  <si>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</si>
  <si>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</si>
  <si>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</si>
  <si>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</si>
  <si>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</si>
  <si>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</si>
  <si>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</si>
  <si>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</si>
  <si>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</si>
  <si>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</si>
  <si>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</si>
  <si>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</si>
  <si>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</si>
  <si>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</si>
  <si>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</si>
  <si>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</si>
  <si>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</si>
  <si>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</si>
  <si>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</si>
  <si>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</si>
  <si>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</si>
  <si>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</si>
  <si>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</si>
  <si>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</si>
  <si>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</si>
  <si>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</si>
  <si>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</si>
  <si>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</si>
  <si>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</si>
  <si>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</si>
  <si>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</si>
  <si>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</si>
  <si>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</si>
  <si>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</si>
  <si>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</si>
  <si>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</si>
  <si>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</si>
  <si>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</si>
  <si>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</si>
  <si>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</si>
  <si>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</si>
  <si>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</si>
  <si>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</si>
  <si>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</si>
  <si>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</si>
  <si>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</si>
  <si>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</si>
  <si>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</si>
  <si>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</si>
  <si>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</si>
  <si>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</si>
  <si>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</si>
  <si>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</si>
  <si>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</si>
  <si>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</si>
  <si>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</si>
  <si>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</si>
  <si>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</si>
  <si>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</si>
  <si>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</si>
  <si>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</si>
  <si>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</si>
  <si>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</si>
  <si>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</si>
  <si>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</si>
  <si>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</si>
  <si>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</si>
  <si>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</si>
  <si>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</si>
  <si>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</si>
  <si>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</si>
  <si>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</si>
  <si>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</si>
  <si>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</si>
  <si>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</si>
  <si>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</si>
  <si>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</si>
  <si>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</si>
  <si>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</si>
  <si>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</si>
  <si>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</si>
  <si>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</si>
  <si>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</si>
  <si>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</si>
  <si>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</si>
  <si>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</si>
  <si>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</si>
  <si>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</si>
  <si>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</si>
  <si>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</si>
  <si>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</si>
  <si>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</si>
  <si>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</si>
  <si>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</si>
  <si>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</si>
  <si>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</si>
  <si>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</si>
  <si>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</si>
  <si>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</si>
  <si>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</si>
  <si>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</si>
  <si>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</si>
  <si>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</si>
  <si>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</si>
  <si>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</si>
  <si>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</si>
  <si>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</si>
  <si>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</si>
  <si>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</si>
  <si>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</si>
  <si>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</si>
  <si>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</si>
  <si>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</si>
  <si>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</si>
  <si>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</si>
  <si>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</si>
  <si>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</si>
  <si>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</si>
  <si>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</si>
  <si>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</si>
  <si>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</si>
  <si>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</si>
  <si>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</si>
  <si>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</si>
  <si>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</si>
  <si>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</si>
  <si>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</si>
  <si>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</si>
  <si>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</si>
  <si>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</si>
  <si>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</si>
  <si>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</si>
  <si>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</si>
  <si>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</si>
  <si>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</si>
  <si>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</si>
  <si>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</si>
  <si>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</si>
  <si>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</si>
  <si>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</si>
  <si>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</si>
  <si>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</si>
  <si>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</si>
  <si>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</si>
  <si>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</si>
  <si>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</si>
  <si>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</si>
  <si>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</si>
  <si>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</si>
  <si>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</si>
  <si>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</si>
  <si>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</si>
  <si>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</si>
  <si>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</si>
  <si>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</si>
  <si>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</si>
  <si>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</si>
  <si>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</si>
  <si>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</si>
  <si>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</si>
  <si>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</si>
  <si>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</si>
  <si>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</si>
  <si>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</si>
  <si>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</si>
  <si>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</si>
  <si>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</si>
  <si>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</si>
  <si>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</si>
  <si>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</si>
  <si>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</si>
  <si>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</si>
  <si>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</si>
  <si>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</si>
  <si>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</si>
  <si>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</si>
  <si>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</si>
  <si>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</si>
  <si>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</si>
  <si>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</si>
  <si>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</si>
  <si>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</si>
  <si>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</si>
  <si>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</si>
  <si>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</si>
  <si>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</si>
  <si>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</si>
  <si>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</si>
  <si>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</si>
  <si>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</si>
  <si>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</si>
  <si>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</si>
  <si>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</si>
  <si>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</si>
  <si>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</si>
  <si>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</si>
  <si>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</si>
  <si>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</si>
  <si>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</si>
  <si>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</si>
  <si>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</si>
  <si>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</si>
  <si>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</si>
  <si>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</si>
  <si>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</si>
  <si>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</si>
  <si>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</si>
  <si>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</si>
  <si>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</si>
  <si>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</si>
  <si>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</si>
  <si>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</si>
  <si>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</si>
  <si>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</si>
  <si>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</si>
  <si>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</si>
  <si>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</si>
  <si>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</si>
  <si>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</si>
  <si>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</si>
  <si>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</si>
  <si>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</si>
  <si>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</si>
  <si>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</si>
  <si>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</si>
  <si>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</si>
  <si>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</si>
  <si>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</si>
  <si>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</si>
  <si>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</si>
  <si>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</si>
  <si>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</si>
  <si>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</si>
  <si>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</si>
  <si>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</si>
  <si>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</si>
  <si>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</si>
  <si>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</si>
  <si>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</si>
  <si>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</si>
  <si>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</si>
  <si>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</si>
  <si>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</si>
  <si>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</si>
  <si>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</si>
  <si>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</si>
  <si>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</si>
  <si>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</si>
  <si>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</si>
  <si>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</si>
  <si>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</si>
  <si>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</si>
  <si>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</si>
  <si>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</si>
  <si>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</si>
  <si>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</si>
  <si>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</si>
  <si>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</si>
  <si>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</si>
  <si>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</si>
  <si>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</si>
  <si>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</si>
  <si>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</si>
  <si>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</si>
  <si>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</si>
  <si>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</si>
  <si>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</si>
  <si>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</si>
  <si>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</si>
  <si>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</si>
  <si>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</si>
  <si>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</si>
  <si>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</si>
  <si>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</si>
  <si>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</si>
  <si>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</si>
  <si>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</si>
  <si>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</si>
  <si>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</si>
  <si>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</si>
  <si>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</si>
  <si>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</si>
  <si>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</si>
  <si>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</si>
  <si>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</si>
  <si>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</si>
  <si>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</si>
  <si>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</si>
  <si>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</si>
  <si>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</si>
  <si>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</si>
  <si>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</si>
  <si>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</si>
  <si>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</si>
  <si>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</si>
  <si>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</si>
  <si>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</si>
  <si>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</si>
  <si>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</si>
  <si>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</si>
  <si>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</si>
  <si>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</si>
  <si>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</si>
  <si>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</si>
  <si>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</si>
  <si>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</si>
  <si>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</si>
  <si>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</si>
  <si>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</si>
  <si>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</si>
  <si>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</si>
  <si>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</si>
  <si>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</si>
  <si>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</si>
  <si>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</si>
  <si>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</si>
  <si>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</si>
  <si>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</si>
  <si>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</si>
  <si>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</si>
  <si>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</si>
  <si>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</si>
  <si>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</si>
  <si>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</si>
  <si>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</si>
  <si>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</si>
  <si>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</si>
  <si>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</si>
  <si>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</si>
  <si>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</si>
  <si>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</si>
  <si>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</si>
  <si>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</si>
  <si>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</si>
  <si>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</si>
  <si>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</si>
  <si>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</si>
  <si>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</si>
  <si>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</si>
  <si>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</si>
  <si>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</si>
  <si>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</si>
  <si>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</si>
  <si>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</si>
  <si>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</si>
  <si>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</si>
  <si>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</si>
  <si>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</si>
  <si>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</si>
  <si>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</si>
  <si>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</si>
  <si>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</si>
  <si>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</si>
  <si>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</si>
  <si>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</si>
  <si>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</si>
  <si>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</si>
  <si>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</si>
  <si>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</si>
  <si>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</si>
  <si>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</si>
  <si>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</si>
  <si>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</si>
  <si>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</si>
  <si>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</si>
  <si>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</si>
  <si>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</si>
  <si>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</si>
  <si>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</si>
  <si>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</si>
  <si>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</si>
  <si>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</si>
  <si>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</si>
  <si>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</si>
  <si>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</si>
  <si>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</si>
  <si>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</si>
  <si>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</si>
  <si>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</si>
  <si>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</si>
  <si>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</si>
  <si>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</si>
  <si>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</si>
  <si>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</si>
  <si>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</si>
  <si>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</si>
  <si>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</si>
  <si>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</si>
  <si>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</si>
  <si>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</si>
  <si>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</si>
  <si>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</si>
  <si>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</si>
  <si>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</si>
  <si>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</si>
  <si>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</si>
  <si>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</si>
  <si>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</si>
  <si>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</si>
  <si>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</si>
  <si>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</si>
  <si>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</si>
  <si>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</si>
  <si>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</si>
  <si>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</si>
  <si>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</si>
  <si>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</si>
  <si>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</si>
  <si>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</si>
  <si>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</si>
  <si>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</si>
  <si>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</si>
  <si>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</si>
  <si>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</si>
  <si>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</si>
  <si>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</si>
  <si>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</si>
  <si>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</si>
  <si>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</si>
  <si>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</si>
  <si>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</si>
  <si>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</si>
  <si>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</si>
  <si>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</si>
  <si>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</si>
  <si>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</si>
  <si>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</si>
  <si>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</si>
  <si>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</si>
  <si>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</si>
  <si>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</si>
  <si>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</si>
  <si>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</si>
  <si>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</si>
  <si>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</si>
  <si>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</si>
  <si>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</si>
  <si>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</si>
  <si>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</si>
  <si>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</si>
  <si>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</si>
  <si>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</si>
  <si>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</si>
  <si>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</si>
  <si>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</si>
  <si>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</si>
  <si>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</si>
  <si>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</si>
  <si>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</si>
  <si>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</si>
  <si>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</si>
  <si>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</si>
  <si>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</si>
  <si>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</si>
  <si>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</si>
  <si>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</si>
  <si>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</si>
  <si>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</si>
  <si>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</si>
  <si>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</si>
  <si>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</si>
  <si>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</si>
  <si>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</si>
  <si>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</si>
  <si>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</si>
  <si>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</si>
  <si>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</si>
  <si>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</si>
  <si>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</si>
  <si>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</si>
  <si>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</si>
  <si>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</si>
  <si>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</si>
  <si>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</si>
  <si>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</si>
  <si>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</si>
  <si>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</si>
  <si>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</si>
  <si>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</si>
  <si>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</si>
  <si>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</si>
  <si>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</si>
  <si>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</si>
  <si>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</si>
  <si>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</si>
  <si>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</si>
  <si>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</si>
  <si>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</si>
  <si>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</si>
  <si>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</si>
  <si>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</si>
  <si>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</si>
  <si>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</si>
  <si>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</si>
  <si>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</si>
  <si>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</si>
  <si>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</si>
  <si>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</si>
  <si>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</si>
  <si>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</si>
  <si>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</si>
  <si>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</si>
  <si>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</si>
  <si>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</si>
  <si>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</si>
  <si>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</si>
  <si>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</si>
  <si>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</si>
  <si>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</si>
  <si>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</si>
  <si>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</si>
  <si>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</si>
  <si>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</si>
  <si>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</si>
  <si>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</si>
  <si>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</si>
  <si>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</si>
  <si>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</si>
  <si>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</si>
  <si>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</si>
  <si>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</si>
  <si>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</si>
  <si>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</si>
  <si>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</si>
  <si>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</si>
  <si>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</si>
  <si>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</si>
  <si>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</si>
  <si>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</si>
  <si>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</si>
  <si>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</si>
  <si>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</si>
  <si>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</si>
  <si>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</si>
  <si>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</si>
  <si>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</si>
  <si>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</si>
  <si>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</si>
  <si>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</si>
  <si>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</si>
  <si>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</si>
  <si>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</si>
  <si>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</si>
  <si>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</si>
  <si>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</si>
  <si>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</si>
  <si>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</si>
  <si>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</si>
  <si>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</si>
  <si>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</si>
  <si>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</si>
  <si>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</si>
  <si>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</si>
  <si>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</si>
  <si>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</si>
  <si>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</si>
  <si>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</si>
  <si>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</si>
  <si>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</si>
  <si>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</si>
  <si>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</si>
  <si>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</si>
  <si>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</si>
  <si>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</si>
  <si>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</si>
  <si>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</si>
  <si>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</si>
  <si>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</si>
  <si>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</si>
  <si>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</si>
  <si>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</si>
  <si>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</si>
  <si>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</si>
  <si>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</si>
  <si>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</si>
  <si>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</si>
  <si>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</si>
  <si>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</si>
  <si>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</si>
  <si>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</si>
  <si>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</si>
  <si>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</si>
  <si>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</si>
  <si>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</si>
  <si>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</si>
  <si>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</si>
  <si>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</si>
  <si>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</si>
  <si>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</si>
  <si>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</si>
  <si>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</si>
  <si>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</si>
  <si>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</si>
  <si>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</si>
  <si>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</si>
  <si>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</si>
  <si>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</si>
  <si>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</si>
  <si>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</si>
  <si>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</si>
  <si>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</si>
  <si>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</si>
  <si>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</si>
  <si>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</si>
  <si>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</si>
  <si>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</si>
  <si>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</si>
  <si>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</si>
  <si>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</si>
  <si>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</si>
  <si>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</si>
  <si>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</si>
  <si>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</si>
  <si>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</si>
  <si>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</si>
  <si>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</si>
  <si>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</si>
  <si>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</si>
  <si>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</si>
  <si>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</si>
  <si>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</si>
  <si>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</si>
  <si>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</si>
  <si>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</si>
  <si>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</si>
  <si>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</si>
  <si>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</si>
  <si>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</si>
  <si>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</si>
  <si>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</si>
  <si>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</si>
  <si>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</si>
  <si>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</si>
  <si>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</si>
  <si>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</si>
  <si>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</si>
  <si>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</si>
  <si>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</si>
  <si>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</si>
  <si>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</si>
  <si>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</si>
  <si>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</si>
  <si>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</si>
  <si>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</si>
  <si>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</si>
  <si>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</si>
  <si>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</si>
  <si>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</si>
  <si>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</si>
  <si>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</si>
  <si>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</si>
  <si>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</si>
  <si>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</si>
  <si>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</si>
  <si>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</si>
  <si>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</si>
  <si>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</si>
  <si>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</si>
  <si>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</si>
  <si>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</si>
  <si>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</si>
  <si>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</si>
  <si>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</si>
  <si>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</si>
  <si>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</si>
  <si>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</si>
  <si>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</si>
  <si>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</si>
  <si>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</si>
  <si>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</si>
  <si>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</si>
  <si>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</si>
  <si>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</si>
  <si>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</si>
  <si>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</si>
  <si>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</si>
  <si>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</si>
  <si>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</si>
  <si>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</si>
  <si>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</si>
  <si>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</si>
  <si>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</si>
  <si>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</si>
  <si>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</si>
  <si>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</si>
  <si>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</si>
  <si>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</si>
  <si>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</si>
  <si>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</si>
  <si>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</si>
  <si>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</si>
  <si>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</si>
  <si>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</si>
  <si>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</si>
  <si>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</si>
  <si>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</si>
  <si>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</si>
  <si>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</si>
  <si>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</si>
  <si>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</si>
  <si>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</si>
  <si>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</si>
  <si>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</si>
  <si>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</si>
  <si>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</si>
  <si>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</si>
  <si>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</si>
  <si>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</si>
  <si>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</si>
  <si>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</si>
  <si>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</si>
  <si>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</si>
  <si>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</si>
  <si>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</si>
  <si>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</si>
  <si>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</si>
  <si>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</si>
  <si>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</si>
  <si>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</si>
  <si>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</si>
  <si>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</si>
  <si>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</si>
  <si>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</si>
  <si>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</si>
  <si>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</si>
  <si>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</si>
  <si>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</si>
  <si>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</si>
  <si>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</si>
  <si>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</si>
  <si>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</si>
  <si>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</si>
  <si>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</si>
  <si>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</si>
  <si>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</si>
  <si>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</si>
  <si>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</si>
  <si>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</si>
  <si>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</si>
  <si>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</si>
  <si>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</si>
  <si>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</si>
  <si>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</si>
  <si>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</si>
  <si>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</si>
  <si>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</si>
  <si>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</si>
  <si>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</si>
  <si>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</si>
  <si>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</si>
  <si>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</si>
  <si>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</si>
  <si>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</si>
  <si>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</si>
  <si>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</si>
  <si>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</si>
  <si>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</si>
  <si>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</si>
  <si>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</si>
  <si>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</si>
  <si>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</si>
  <si>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</si>
  <si>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</si>
  <si>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</si>
  <si>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</si>
  <si>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</si>
  <si>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</si>
  <si>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</si>
  <si>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</si>
  <si>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</si>
  <si>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</si>
  <si>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</si>
  <si>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</si>
  <si>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</si>
  <si>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</si>
  <si>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</si>
  <si>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</si>
  <si>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</si>
  <si>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</si>
  <si>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</si>
  <si>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</si>
  <si>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</si>
  <si>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</si>
  <si>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</si>
  <si>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</si>
  <si>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</si>
  <si>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</si>
  <si>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</si>
  <si>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</si>
  <si>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</si>
  <si>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</si>
  <si>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</si>
  <si>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</si>
  <si>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</si>
  <si>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</si>
  <si>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</si>
  <si>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</si>
  <si>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</si>
  <si>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</si>
  <si>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</si>
  <si>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</si>
  <si>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</si>
  <si>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</si>
  <si>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</si>
  <si>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</si>
  <si>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</si>
  <si>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</si>
  <si>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</si>
  <si>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</si>
  <si>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</si>
  <si>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</si>
  <si>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</si>
  <si>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</si>
  <si>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</si>
  <si>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</si>
  <si>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</si>
  <si>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</si>
  <si>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</si>
  <si>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</si>
  <si>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</si>
  <si>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</si>
  <si>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</si>
  <si>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</si>
  <si>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</si>
  <si>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</si>
  <si>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</si>
  <si>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</si>
  <si>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</si>
  <si>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</si>
  <si>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</si>
  <si>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</si>
  <si>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</si>
  <si>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</si>
  <si>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</si>
  <si>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</si>
  <si>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</si>
  <si>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</si>
  <si>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</si>
  <si>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</si>
  <si>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</si>
  <si>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</si>
  <si>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</si>
  <si>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</si>
  <si>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</si>
  <si>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</si>
  <si>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</si>
  <si>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</si>
  <si>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</si>
  <si>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</si>
  <si>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</si>
  <si>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</si>
  <si>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</si>
  <si>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</si>
  <si>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</si>
  <si>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</si>
  <si>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</si>
  <si>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</si>
  <si>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</si>
  <si>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</si>
  <si>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</si>
  <si>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</si>
  <si>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</si>
  <si>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</si>
  <si>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</si>
  <si>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</si>
  <si>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</si>
  <si>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</si>
  <si>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</si>
  <si>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</si>
  <si>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</si>
  <si>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</si>
  <si>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</si>
  <si>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</si>
  <si>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</si>
  <si>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</si>
  <si>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</si>
  <si>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</si>
  <si>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</si>
  <si>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</si>
  <si>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</si>
  <si>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</si>
  <si>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</si>
  <si>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</si>
  <si>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</si>
  <si>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</si>
  <si>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</si>
  <si>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</si>
  <si>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</si>
  <si>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</si>
  <si>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</si>
  <si>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</si>
  <si>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</si>
  <si>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</si>
  <si>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</si>
  <si>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</si>
  <si>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</si>
  <si>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</si>
  <si>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</si>
  <si>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</si>
  <si>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</si>
  <si>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</si>
  <si>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</si>
  <si>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</si>
  <si>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</si>
  <si>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</si>
  <si>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</si>
  <si>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</si>
  <si>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</si>
  <si>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</si>
  <si>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</si>
  <si>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</si>
  <si>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</si>
  <si>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</si>
  <si>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</si>
  <si>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</si>
  <si>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</si>
  <si>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</si>
  <si>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</si>
  <si>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</si>
  <si>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</si>
  <si>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</si>
  <si>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</si>
  <si>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</si>
  <si>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</si>
  <si>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</si>
  <si>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</si>
  <si>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</si>
  <si>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</si>
  <si>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</si>
  <si>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</si>
  <si>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</si>
  <si>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</si>
  <si>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</si>
  <si>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</si>
  <si>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</si>
  <si>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</si>
  <si>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</si>
  <si>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</si>
  <si>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</si>
  <si>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</si>
  <si>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</si>
  <si>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</si>
  <si>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</si>
  <si>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</si>
  <si>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</si>
  <si>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</si>
  <si>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</si>
  <si>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</si>
  <si>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</si>
  <si>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</si>
  <si>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</si>
  <si>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</si>
  <si>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</si>
  <si>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</si>
  <si>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</si>
  <si>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</si>
  <si>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</si>
  <si>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</si>
  <si>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</si>
  <si>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</si>
  <si>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</si>
  <si>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</si>
  <si>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</si>
  <si>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</si>
  <si>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</si>
  <si>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</si>
  <si>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</si>
  <si>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</si>
  <si>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</si>
  <si>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</si>
  <si>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</si>
  <si>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</si>
  <si>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</si>
  <si>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</si>
  <si>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</si>
  <si>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</si>
  <si>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</si>
  <si>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</si>
  <si>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</si>
  <si>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</si>
  <si>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</si>
  <si>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</si>
  <si>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</si>
  <si>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</si>
  <si>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</si>
  <si>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</si>
  <si>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</si>
  <si>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</si>
  <si>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</si>
  <si>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</si>
  <si>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</si>
  <si>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</si>
  <si>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</si>
  <si>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</si>
  <si>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</si>
  <si>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</si>
  <si>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</si>
  <si>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</si>
  <si>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</si>
  <si>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</si>
  <si>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</si>
  <si>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</si>
  <si>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</si>
  <si>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</si>
  <si>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</si>
  <si>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</si>
  <si>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</si>
  <si>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</si>
  <si>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</si>
  <si>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</si>
  <si>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</si>
  <si>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</si>
  <si>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</si>
  <si>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</si>
  <si>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</si>
  <si>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</si>
  <si>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</si>
  <si>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</si>
  <si>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</si>
  <si>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</si>
  <si>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</si>
  <si>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</si>
  <si>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</si>
  <si>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</si>
  <si>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</si>
  <si>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</si>
  <si>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</si>
  <si>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</si>
  <si>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</si>
  <si>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</si>
  <si>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</si>
  <si>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</si>
  <si>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</si>
  <si>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</si>
  <si>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</si>
  <si>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</si>
  <si>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</si>
  <si>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</si>
  <si>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</si>
  <si>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</si>
  <si>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</si>
  <si>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</si>
  <si>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</si>
  <si>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</si>
  <si>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</si>
  <si>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</si>
  <si>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</si>
  <si>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</si>
  <si>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</si>
  <si>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</si>
  <si>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</si>
  <si>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</si>
  <si>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</si>
  <si>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</si>
  <si>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</si>
  <si>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</si>
  <si>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</si>
  <si>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</si>
  <si>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</si>
  <si>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</si>
  <si>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</si>
  <si>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</si>
  <si>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</si>
  <si>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</si>
  <si>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</si>
  <si>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</si>
  <si>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</si>
  <si>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</si>
  <si>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</si>
  <si>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</si>
  <si>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</si>
  <si>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</si>
  <si>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</si>
  <si>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</si>
  <si>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</si>
  <si>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</si>
  <si>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</si>
  <si>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</si>
  <si>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</si>
  <si>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</si>
  <si>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</si>
  <si>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</si>
  <si>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</si>
  <si>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</si>
  <si>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</si>
  <si>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</si>
  <si>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</si>
  <si>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</si>
  <si>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</si>
  <si>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</si>
  <si>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</si>
  <si>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</si>
  <si>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</si>
  <si>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</si>
  <si>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</si>
  <si>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</si>
  <si>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</si>
  <si>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</si>
  <si>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</si>
  <si>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</si>
  <si>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</si>
  <si>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</si>
  <si>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</si>
  <si>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</si>
  <si>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</si>
  <si>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</si>
  <si>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</si>
  <si>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</si>
  <si>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</si>
  <si>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</si>
  <si>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</si>
  <si>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</si>
  <si>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</si>
  <si>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</si>
  <si>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</si>
  <si>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</si>
  <si>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</si>
  <si>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</si>
  <si>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</si>
  <si>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</si>
  <si>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</si>
  <si>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</si>
  <si>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</si>
  <si>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</si>
  <si>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</si>
  <si>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</si>
  <si>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</si>
  <si>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</si>
  <si>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</si>
  <si>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</si>
  <si>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</si>
  <si>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</si>
  <si>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</si>
  <si>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</si>
  <si>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</si>
  <si>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</si>
  <si>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</si>
  <si>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</si>
  <si>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</si>
  <si>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</si>
  <si>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</si>
  <si>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</si>
  <si>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</si>
  <si>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</si>
  <si>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</si>
  <si>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</si>
  <si>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</si>
  <si>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</si>
  <si>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</si>
  <si>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</si>
  <si>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</si>
  <si>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</si>
  <si>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</si>
  <si>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</si>
  <si>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</si>
  <si>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</si>
  <si>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</si>
  <si>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</si>
  <si>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</si>
  <si>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</si>
  <si>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</si>
  <si>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</si>
  <si>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</si>
  <si>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</si>
  <si>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</si>
  <si>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</si>
  <si>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</si>
  <si>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</si>
  <si>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</si>
  <si>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</si>
  <si>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</si>
  <si>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</si>
  <si>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</si>
  <si>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</si>
  <si>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</si>
  <si>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</si>
  <si>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</si>
  <si>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</si>
  <si>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</si>
  <si>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</si>
  <si>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</si>
  <si>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</si>
  <si>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</si>
  <si>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</si>
  <si>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</si>
  <si>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</si>
  <si>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</si>
  <si>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</si>
  <si>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</si>
  <si>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</si>
  <si>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</si>
  <si>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</si>
  <si>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</si>
  <si>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</si>
  <si>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</si>
  <si>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</si>
  <si>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</si>
  <si>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</si>
  <si>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</si>
  <si>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</si>
  <si>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</si>
  <si>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</si>
  <si>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</si>
  <si>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</si>
  <si>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</si>
  <si>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</si>
  <si>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</si>
  <si>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</si>
  <si>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</si>
  <si>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</si>
  <si>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</si>
  <si>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</si>
  <si>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</si>
  <si>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</si>
  <si>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</si>
  <si>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</si>
  <si>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</si>
  <si>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</si>
  <si>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</si>
  <si>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</si>
  <si>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</si>
  <si>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</si>
  <si>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</si>
  <si>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</si>
  <si>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</si>
  <si>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</si>
  <si>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</si>
  <si>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</si>
  <si>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</si>
  <si>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</si>
  <si>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</si>
  <si>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</si>
  <si>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</si>
  <si>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</si>
  <si>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</si>
  <si>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</si>
  <si>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</si>
  <si>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</si>
  <si>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</si>
  <si>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</si>
  <si>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</si>
  <si>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</si>
  <si>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</si>
  <si>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</si>
  <si>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</si>
  <si>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</si>
  <si>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</si>
  <si>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</si>
  <si>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</si>
  <si>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</si>
  <si>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</si>
  <si>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</si>
  <si>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</si>
  <si>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</si>
  <si>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</si>
  <si>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</si>
  <si>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</si>
  <si>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</si>
  <si>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</si>
  <si>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</si>
  <si>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</si>
  <si>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</si>
  <si>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</si>
  <si>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</si>
  <si>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</si>
  <si>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</si>
  <si>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</si>
  <si>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</si>
  <si>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</si>
  <si>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</si>
  <si>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</si>
  <si>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</si>
  <si>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</si>
  <si>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</si>
  <si>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</si>
  <si>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</si>
  <si>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</si>
  <si>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</si>
  <si>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</si>
  <si>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</si>
  <si>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</si>
  <si>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</si>
  <si>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</si>
  <si>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</si>
  <si>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</si>
  <si>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</si>
  <si>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</si>
  <si>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</si>
  <si>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</si>
  <si>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</si>
  <si>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</si>
  <si>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</si>
  <si>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</si>
  <si>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</si>
  <si>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</si>
  <si>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</si>
  <si>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</si>
  <si>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</si>
  <si>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</si>
  <si>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</si>
  <si>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</si>
  <si>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</si>
  <si>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</si>
  <si>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</si>
  <si>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</si>
  <si>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</si>
  <si>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</si>
  <si>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</si>
  <si>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</si>
  <si>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</si>
  <si>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</si>
  <si>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</si>
  <si>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</si>
  <si>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</si>
  <si>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</si>
  <si>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</si>
  <si>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</si>
  <si>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</si>
  <si>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</si>
  <si>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</si>
  <si>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</si>
  <si>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</si>
  <si>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</si>
  <si>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</si>
  <si>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</si>
  <si>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</si>
  <si>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</si>
  <si>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</si>
  <si>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</si>
  <si>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</si>
  <si>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</si>
  <si>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</si>
  <si>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</si>
  <si>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</si>
  <si>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</si>
  <si>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</si>
  <si>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</si>
  <si>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</si>
  <si>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</si>
  <si>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</si>
  <si>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</si>
  <si>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</si>
  <si>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</si>
  <si>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</si>
  <si>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</si>
  <si>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</si>
  <si>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</si>
  <si>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</si>
  <si>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</si>
  <si>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</si>
  <si>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</si>
  <si>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</si>
  <si>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</si>
  <si>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</si>
  <si>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</si>
  <si>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</si>
  <si>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</si>
  <si>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</si>
  <si>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</si>
  <si>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</si>
  <si>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</si>
  <si>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</si>
  <si>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</si>
  <si>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</si>
  <si>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</si>
  <si>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</si>
  <si>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</si>
  <si>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</si>
  <si>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</si>
  <si>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</si>
  <si>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</si>
  <si>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</si>
  <si>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</si>
  <si>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</si>
  <si>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</si>
  <si>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</si>
  <si>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</si>
  <si>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</si>
  <si>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</si>
  <si>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</si>
  <si>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</si>
  <si>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</si>
  <si>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</si>
  <si>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</si>
  <si>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</si>
  <si>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</si>
  <si>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</si>
  <si>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</si>
  <si>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</si>
  <si>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</si>
  <si>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</si>
  <si>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</si>
  <si>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</si>
  <si>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</si>
  <si>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</si>
  <si>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</si>
  <si>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</si>
  <si>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</si>
  <si>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</si>
  <si>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</si>
  <si>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</si>
  <si>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</si>
  <si>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</si>
  <si>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</si>
  <si>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</si>
  <si>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</si>
  <si>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</si>
  <si>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</si>
  <si>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</si>
  <si>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</si>
  <si>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</si>
  <si>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</si>
  <si>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</si>
  <si>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</si>
  <si>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</si>
  <si>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</si>
  <si>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</si>
  <si>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</si>
  <si>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</si>
  <si>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</si>
  <si>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</si>
  <si>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</si>
  <si>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</si>
  <si>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</si>
  <si>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</si>
  <si>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</si>
  <si>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</si>
  <si>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</si>
  <si>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</si>
  <si>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</si>
  <si>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</si>
  <si>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</si>
  <si>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</si>
  <si>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</si>
  <si>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</si>
  <si>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</si>
  <si>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</si>
  <si>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</si>
  <si>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</si>
  <si>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</si>
  <si>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</si>
  <si>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</si>
  <si>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</si>
  <si>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</si>
  <si>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</si>
  <si>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</si>
  <si>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</si>
  <si>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</si>
  <si>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</si>
  <si>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</si>
  <si>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</si>
  <si>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</si>
  <si>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</si>
  <si>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</si>
  <si>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</si>
  <si>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</si>
  <si>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</si>
  <si>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</si>
  <si>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</si>
  <si>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</si>
  <si>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</si>
  <si>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</si>
  <si>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</si>
  <si>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</si>
  <si>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</si>
  <si>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</si>
  <si>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</si>
  <si>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</si>
  <si>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</si>
  <si>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</si>
  <si>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</si>
  <si>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</si>
  <si>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</si>
  <si>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</si>
  <si>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</si>
  <si>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</si>
  <si>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</si>
  <si>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</si>
  <si>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</si>
  <si>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</si>
  <si>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</si>
  <si>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</si>
  <si>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</si>
  <si>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</si>
  <si>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</si>
  <si>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</si>
  <si>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</si>
  <si>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</si>
  <si>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</si>
  <si>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</si>
  <si>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</si>
  <si>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</si>
  <si>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</si>
  <si>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</si>
  <si>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</si>
  <si>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</si>
  <si>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</si>
  <si>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</si>
  <si>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</si>
  <si>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</si>
  <si>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</si>
  <si>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</si>
  <si>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</si>
  <si>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</si>
  <si>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</si>
  <si>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</si>
  <si>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</si>
  <si>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</si>
  <si>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</si>
  <si>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</si>
  <si>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</si>
  <si>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</si>
  <si>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</si>
  <si>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</si>
  <si>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</si>
  <si>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</si>
  <si>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</si>
  <si>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</si>
  <si>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</si>
  <si>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</si>
  <si>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</si>
  <si>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</si>
  <si>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</si>
  <si>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</si>
  <si>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</si>
  <si>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</si>
  <si>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</si>
  <si>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</si>
  <si>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</si>
  <si>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</si>
  <si>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</si>
  <si>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</si>
  <si>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</si>
  <si>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</si>
  <si>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</si>
  <si>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</si>
  <si>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</si>
  <si>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</si>
  <si>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</si>
  <si>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</si>
  <si>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</si>
  <si>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</si>
  <si>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</si>
  <si>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</si>
  <si>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</si>
  <si>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</si>
  <si>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</si>
  <si>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</si>
  <si>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</si>
  <si>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</si>
  <si>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</si>
  <si>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</si>
  <si>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</si>
  <si>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</si>
  <si>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</si>
  <si>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</si>
  <si>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</si>
  <si>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</si>
  <si>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</si>
  <si>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</si>
  <si>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</si>
  <si>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</si>
  <si>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</si>
  <si>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</si>
  <si>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</si>
  <si>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</si>
  <si>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</si>
  <si>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</si>
  <si>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</si>
  <si>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</si>
  <si>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</si>
  <si>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</si>
  <si>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</si>
  <si>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</si>
  <si>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</si>
  <si>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</si>
  <si>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</si>
  <si>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</si>
  <si>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</si>
  <si>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</si>
  <si>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</si>
  <si>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</si>
  <si>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</si>
  <si>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</si>
  <si>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</si>
  <si>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</si>
  <si>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</si>
  <si>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</si>
  <si>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</si>
  <si>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</si>
  <si>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</si>
  <si>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</si>
  <si>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</si>
  <si>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</si>
  <si>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</si>
  <si>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</si>
  <si>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</si>
  <si>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</si>
  <si>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</si>
  <si>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</si>
  <si>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</si>
  <si>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</si>
  <si>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</si>
  <si>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</si>
  <si>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</si>
  <si>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</si>
  <si>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</si>
  <si>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</si>
  <si>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</si>
  <si>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</si>
  <si>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</si>
  <si>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</si>
  <si>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</si>
  <si>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</si>
  <si>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</si>
  <si>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</si>
  <si>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</si>
  <si>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</si>
  <si>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</si>
  <si>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</si>
  <si>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</si>
  <si>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</si>
  <si>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</si>
  <si>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</si>
  <si>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</si>
  <si>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</si>
  <si>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</si>
  <si>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</si>
  <si>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</si>
  <si>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</si>
  <si>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</si>
  <si>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</si>
  <si>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</si>
  <si>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</si>
  <si>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</si>
  <si>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</si>
  <si>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</si>
  <si>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</si>
  <si>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</si>
  <si>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</si>
  <si>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</si>
  <si>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</si>
  <si>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</si>
  <si>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</si>
  <si>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</si>
  <si>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</si>
  <si>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</si>
  <si>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</si>
  <si>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</si>
  <si>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</si>
  <si>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</si>
  <si>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</si>
  <si>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</si>
  <si>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</si>
  <si>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</si>
  <si>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</si>
  <si>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</si>
  <si>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</si>
  <si>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</si>
  <si>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</si>
  <si>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</si>
  <si>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</si>
  <si>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</si>
  <si>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</si>
  <si>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</si>
  <si>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</si>
  <si>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</si>
  <si>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</si>
  <si>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</si>
  <si>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</si>
  <si>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</si>
  <si>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</si>
  <si>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</si>
  <si>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</si>
  <si>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</si>
  <si>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</si>
  <si>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</si>
  <si>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</si>
  <si>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</si>
  <si>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</si>
  <si>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</si>
  <si>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</si>
  <si>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</si>
  <si>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</si>
  <si>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</si>
  <si>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</si>
  <si>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</si>
  <si>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</si>
  <si>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</si>
  <si>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</si>
  <si>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</si>
  <si>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</si>
  <si>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</si>
  <si>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</si>
  <si>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</si>
  <si>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</si>
  <si>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</si>
  <si>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</si>
  <si>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</si>
  <si>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</si>
  <si>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</si>
  <si>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</si>
  <si>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</si>
  <si>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</si>
  <si>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</si>
  <si>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</si>
  <si>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</si>
  <si>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</si>
  <si>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</si>
  <si>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</si>
  <si>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</si>
  <si>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</si>
  <si>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</si>
  <si>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</si>
  <si>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</si>
  <si>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</si>
  <si>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</si>
  <si>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</si>
  <si>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</si>
  <si>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</si>
  <si>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</si>
  <si>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</si>
  <si>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</si>
  <si>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</si>
  <si>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</si>
  <si>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</si>
  <si>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</si>
  <si>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</si>
  <si>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</si>
  <si>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</si>
  <si>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</si>
  <si>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</si>
  <si>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</si>
  <si>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</si>
  <si>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</si>
  <si>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</si>
  <si>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</si>
  <si>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</si>
  <si>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</si>
  <si>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</si>
  <si>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</si>
  <si>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</si>
  <si>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</si>
  <si>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</si>
  <si>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</si>
  <si>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</si>
  <si>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</si>
  <si>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</si>
  <si>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</si>
  <si>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</si>
  <si>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</si>
  <si>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</si>
  <si>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</si>
  <si>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</si>
  <si>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</si>
  <si>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</si>
  <si>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</si>
  <si>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</si>
  <si>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</si>
  <si>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</si>
  <si>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</si>
  <si>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</si>
  <si>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</si>
  <si>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</si>
  <si>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</si>
  <si>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</si>
  <si>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</si>
  <si>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</si>
  <si>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</si>
  <si>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</si>
  <si>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</si>
  <si>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</si>
  <si>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</si>
  <si>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</si>
  <si>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</si>
  <si>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</si>
  <si>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</si>
  <si>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</si>
  <si>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</si>
  <si>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</si>
  <si>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</si>
  <si>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</si>
  <si>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</si>
  <si>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</si>
  <si>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</si>
  <si>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</si>
  <si>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</si>
  <si>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</si>
  <si>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</si>
  <si>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</si>
  <si>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</si>
  <si>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</si>
  <si>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</si>
  <si>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</si>
  <si>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</si>
  <si>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</si>
  <si>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</si>
  <si>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</si>
  <si>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</si>
  <si>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</si>
  <si>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</si>
  <si>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</si>
  <si>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</si>
  <si>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</si>
  <si>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</si>
  <si>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</si>
  <si>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</si>
  <si>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</si>
  <si>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</si>
  <si>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</si>
  <si>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</si>
  <si>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</si>
  <si>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</si>
  <si>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</si>
  <si>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</si>
  <si>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</si>
  <si>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</si>
  <si>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</si>
  <si>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</si>
  <si>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</si>
  <si>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</si>
  <si>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</si>
  <si>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</si>
  <si>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</si>
  <si>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</si>
  <si>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</si>
  <si>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</si>
  <si>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</si>
  <si>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</si>
  <si>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</si>
  <si>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</si>
  <si>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</si>
  <si>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</si>
  <si>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</si>
  <si>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</si>
  <si>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</si>
  <si>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</si>
  <si>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</si>
  <si>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</si>
  <si>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</si>
  <si>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</si>
  <si>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</si>
  <si>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</si>
  <si>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</si>
  <si>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</si>
  <si>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</si>
  <si>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</si>
  <si>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</si>
  <si>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</si>
  <si>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</si>
  <si>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</si>
  <si>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</si>
  <si>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</si>
  <si>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</si>
  <si>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</si>
  <si>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</si>
  <si>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</si>
  <si>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</si>
  <si>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</si>
  <si>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</si>
  <si>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</si>
  <si>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</si>
  <si>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</si>
  <si>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</si>
  <si>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</si>
  <si>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</si>
  <si>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</si>
  <si>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</si>
  <si>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</si>
  <si>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</si>
  <si>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</si>
  <si>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</si>
  <si>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</si>
  <si>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</si>
  <si>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</si>
  <si>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</si>
  <si>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</si>
  <si>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</si>
  <si>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</si>
  <si>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</si>
  <si>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</si>
  <si>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</si>
  <si>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</si>
  <si>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</si>
  <si>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</si>
  <si>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</si>
  <si>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</si>
  <si>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</si>
  <si>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</si>
  <si>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</si>
  <si>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</si>
  <si>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</si>
  <si>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</si>
  <si>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</si>
  <si>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</si>
  <si>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</si>
  <si>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</si>
  <si>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</si>
  <si>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</si>
  <si>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</si>
  <si>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</si>
  <si>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</si>
  <si>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</si>
  <si>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</si>
  <si>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</si>
  <si>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</si>
  <si>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</si>
  <si>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</si>
  <si>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</si>
  <si>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</si>
  <si>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</si>
  <si>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</si>
  <si>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</si>
  <si>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</si>
  <si>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</si>
  <si>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</si>
  <si>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</si>
  <si>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</si>
  <si>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</si>
  <si>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</si>
  <si>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</si>
  <si>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</si>
  <si>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</si>
  <si>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</si>
  <si>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</si>
  <si>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</si>
  <si>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</si>
  <si>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</si>
  <si>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</si>
  <si>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</si>
  <si>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</si>
  <si>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</si>
  <si>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</si>
  <si>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</si>
  <si>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</si>
  <si>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</si>
  <si>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</si>
  <si>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</si>
  <si>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</si>
  <si>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</si>
  <si>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</si>
  <si>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</si>
  <si>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</si>
  <si>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</si>
  <si>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</si>
  <si>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</si>
  <si>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</si>
  <si>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</si>
  <si>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</si>
  <si>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</si>
  <si>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</si>
  <si>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</si>
  <si>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</si>
  <si>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</si>
  <si>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</si>
  <si>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</si>
  <si>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</si>
  <si>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</si>
  <si>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</si>
  <si>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</si>
  <si>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</si>
  <si>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</si>
  <si>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</si>
  <si>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</si>
  <si>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</si>
  <si>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</si>
  <si>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</si>
  <si>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</si>
  <si>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</si>
  <si>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</si>
  <si>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</si>
  <si>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</si>
  <si>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</si>
  <si>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</si>
  <si>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</si>
  <si>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</si>
  <si>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</si>
  <si>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</si>
  <si>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</si>
  <si>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</si>
  <si>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</si>
  <si>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</si>
  <si>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</si>
  <si>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</si>
  <si>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</si>
  <si>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</si>
  <si>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</si>
  <si>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</si>
  <si>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</si>
  <si>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</si>
  <si>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</si>
  <si>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</si>
  <si>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</si>
  <si>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</si>
  <si>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</si>
  <si>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</si>
  <si>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</si>
  <si>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</si>
  <si>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</si>
  <si>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</si>
  <si>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</si>
  <si>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</si>
  <si>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</si>
  <si>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</si>
  <si>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</si>
  <si>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</si>
  <si>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</si>
  <si>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</si>
  <si>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</si>
  <si>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</si>
  <si>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</si>
  <si>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</si>
  <si>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</si>
  <si>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</si>
  <si>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</si>
  <si>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</si>
  <si>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</si>
  <si>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</si>
  <si>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</si>
  <si>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</si>
  <si>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</si>
  <si>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</si>
  <si>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</si>
  <si>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</si>
  <si>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</si>
  <si>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</si>
  <si>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</si>
  <si>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</si>
  <si>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</si>
  <si>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</si>
  <si>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</si>
  <si>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</si>
  <si>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</si>
  <si>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</si>
  <si>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</si>
  <si>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</si>
  <si>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</si>
  <si>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</si>
  <si>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</si>
  <si>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</si>
  <si>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</si>
  <si>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</si>
  <si>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</si>
  <si>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</si>
  <si>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</si>
  <si>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</si>
  <si>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</si>
  <si>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</si>
  <si>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</si>
  <si>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</si>
  <si>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</si>
  <si>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</si>
  <si>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</si>
  <si>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</si>
  <si>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</si>
  <si>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</si>
  <si>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</si>
  <si>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</si>
  <si>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</si>
  <si>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</si>
  <si>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</si>
  <si>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</si>
  <si>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</si>
  <si>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</si>
  <si>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</si>
  <si>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</si>
  <si>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</si>
  <si>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</si>
  <si>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</si>
  <si>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</si>
  <si>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</si>
  <si>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</si>
  <si>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</si>
  <si>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</si>
  <si>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</si>
  <si>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</si>
  <si>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</si>
  <si>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</si>
  <si>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</si>
  <si>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</si>
  <si>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</si>
  <si>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</si>
  <si>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</si>
  <si>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</si>
  <si>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</si>
  <si>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</si>
  <si>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</si>
  <si>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</si>
  <si>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</si>
  <si>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</si>
  <si>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</si>
  <si>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</si>
  <si>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</si>
  <si>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</si>
  <si>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</si>
  <si>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</si>
  <si>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</si>
  <si>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</si>
  <si>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</si>
  <si>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</si>
  <si>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</si>
  <si>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</si>
  <si>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</si>
  <si>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</si>
  <si>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</si>
  <si>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</si>
  <si>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</si>
  <si>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</si>
  <si>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</si>
  <si>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</si>
  <si>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</si>
  <si>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</si>
  <si>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</si>
  <si>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</si>
  <si>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</si>
  <si>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</si>
  <si>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</si>
  <si>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</si>
  <si>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</si>
  <si>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</si>
  <si>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</si>
  <si>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</si>
  <si>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</si>
  <si>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</si>
  <si>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</si>
  <si>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</si>
  <si>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</si>
  <si>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</si>
  <si>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</si>
  <si>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</si>
  <si>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</si>
  <si>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</si>
  <si>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</si>
  <si>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</si>
  <si>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</si>
  <si>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</si>
  <si>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</si>
  <si>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</si>
  <si>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</si>
  <si>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</si>
  <si>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</si>
  <si>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</si>
  <si>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</si>
  <si>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</si>
  <si>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</si>
  <si>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</si>
  <si>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</si>
  <si>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</si>
  <si>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</si>
  <si>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</si>
  <si>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</si>
  <si>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</si>
  <si>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</si>
  <si>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</si>
  <si>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</si>
  <si>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</si>
  <si>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</si>
  <si>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</si>
  <si>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</si>
  <si>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</si>
  <si>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</si>
  <si>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</si>
  <si>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</si>
  <si>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</si>
  <si>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</si>
  <si>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</si>
  <si>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</si>
  <si>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</si>
  <si>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</si>
  <si>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</si>
  <si>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</si>
  <si>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</si>
  <si>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</si>
  <si>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</si>
  <si>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</si>
  <si>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</si>
  <si>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</si>
  <si>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</si>
  <si>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</si>
  <si>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</si>
  <si>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</si>
  <si>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</si>
  <si>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</si>
  <si>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</si>
  <si>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</si>
  <si>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</si>
  <si>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</si>
  <si>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</si>
  <si>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</si>
  <si>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</si>
  <si>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</si>
  <si>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</si>
  <si>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</si>
  <si>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</si>
  <si>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</si>
  <si>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</si>
  <si>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</si>
  <si>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</si>
  <si>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</si>
  <si>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</si>
  <si>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</si>
  <si>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</si>
  <si>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</si>
  <si>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</si>
  <si>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</si>
  <si>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</si>
  <si>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</si>
  <si>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</si>
  <si>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</si>
  <si>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</si>
  <si>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</si>
  <si>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</si>
  <si>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</si>
  <si>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</si>
  <si>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</si>
  <si>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</si>
  <si>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</si>
  <si>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</si>
  <si>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</si>
  <si>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</si>
  <si>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</si>
  <si>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</si>
  <si>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</si>
  <si>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</si>
  <si>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</si>
  <si>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</si>
  <si>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</si>
  <si>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</si>
  <si>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</si>
  <si>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</si>
  <si>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</si>
  <si>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</si>
  <si>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</si>
  <si>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</si>
  <si>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</si>
  <si>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</si>
  <si>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</si>
  <si>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</si>
  <si>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</si>
  <si>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</si>
  <si>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</si>
  <si>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</si>
  <si>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</si>
  <si>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</si>
  <si>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</si>
  <si>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</si>
  <si>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</si>
  <si>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</si>
  <si>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</si>
  <si>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</si>
  <si>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</si>
  <si>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</si>
  <si>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</si>
  <si>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</si>
  <si>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</si>
  <si>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</si>
  <si>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</si>
  <si>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</si>
  <si>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</si>
  <si>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</si>
  <si>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</si>
  <si>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</si>
  <si>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</si>
  <si>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</si>
  <si>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</si>
  <si>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</si>
  <si>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</si>
  <si>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</si>
  <si>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</si>
  <si>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</si>
  <si>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</si>
  <si>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</si>
  <si>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</si>
  <si>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</si>
  <si>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</si>
  <si>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</si>
  <si>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</si>
  <si>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</si>
  <si>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</si>
  <si>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</si>
  <si>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</si>
  <si>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</si>
  <si>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</si>
  <si>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</si>
  <si>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</si>
  <si>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</si>
  <si>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</si>
  <si>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</si>
  <si>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</si>
  <si>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</si>
  <si>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</si>
  <si>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</si>
  <si>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</si>
  <si>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</si>
  <si>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</si>
  <si>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</si>
  <si>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</si>
  <si>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</si>
  <si>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</si>
  <si>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</si>
  <si>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</si>
  <si>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</si>
  <si>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</si>
  <si>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</si>
  <si>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</si>
  <si>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</si>
  <si>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</si>
  <si>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</si>
  <si>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</si>
  <si>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</si>
  <si>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</si>
  <si>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</si>
  <si>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</si>
  <si>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</si>
  <si>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</si>
  <si>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</si>
  <si>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</si>
  <si>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</si>
  <si>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</si>
  <si>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</si>
  <si>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</si>
  <si>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</si>
  <si>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</si>
  <si>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</si>
  <si>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</si>
  <si>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</si>
  <si>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</si>
  <si>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</si>
  <si>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</si>
  <si>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</si>
  <si>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</si>
  <si>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</si>
  <si>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</si>
  <si>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</si>
  <si>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</si>
  <si>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</si>
  <si>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</si>
  <si>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</si>
  <si>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</si>
  <si>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</si>
  <si>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</si>
  <si>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</si>
  <si>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</si>
  <si>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</si>
  <si>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</si>
  <si>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</si>
  <si>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</si>
  <si>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</si>
  <si>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</si>
  <si>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</si>
  <si>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</si>
  <si>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</si>
  <si>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</si>
  <si>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</si>
  <si>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</si>
  <si>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</si>
  <si>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</si>
  <si>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</si>
  <si>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</si>
  <si>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</si>
  <si>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</si>
  <si>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</si>
  <si>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</si>
  <si>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</si>
  <si>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</si>
  <si>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</si>
  <si>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</si>
  <si>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</si>
  <si>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</si>
  <si>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</si>
  <si>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</si>
  <si>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</si>
  <si>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</si>
  <si>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</si>
  <si>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</si>
  <si>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</si>
  <si>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</si>
  <si>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</si>
  <si>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</si>
  <si>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</si>
  <si>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</si>
  <si>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</si>
  <si>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</si>
  <si>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</si>
  <si>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</si>
  <si>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</si>
  <si>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</si>
  <si>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</si>
  <si>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</si>
  <si>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</si>
  <si>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</si>
  <si>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</si>
  <si>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</si>
  <si>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</si>
  <si>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</si>
  <si>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</si>
  <si>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</si>
  <si>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</si>
  <si>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</si>
  <si>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</si>
  <si>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</si>
  <si>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</si>
  <si>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</si>
  <si>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</si>
  <si>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</si>
  <si>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</si>
  <si>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</si>
  <si>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</si>
  <si>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</si>
  <si>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</si>
  <si>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</si>
  <si>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</si>
  <si>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</si>
  <si>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</si>
  <si>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</si>
  <si>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</si>
  <si>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</si>
  <si>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</si>
  <si>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</si>
  <si>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</si>
  <si>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</si>
  <si>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</si>
  <si>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</si>
  <si>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</si>
  <si>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</si>
  <si>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</si>
  <si>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</si>
  <si>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</si>
  <si>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</si>
  <si>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</si>
  <si>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</si>
  <si>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</si>
  <si>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</si>
  <si>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</si>
  <si>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</si>
  <si>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</si>
  <si>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</si>
  <si>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</si>
  <si>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</si>
  <si>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</si>
  <si>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</si>
  <si>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</si>
  <si>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</si>
  <si>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</si>
  <si>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</si>
  <si>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</si>
  <si>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</si>
  <si>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</si>
  <si>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</si>
  <si>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</si>
  <si>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</si>
  <si>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</si>
  <si>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</si>
  <si>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</si>
  <si>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</si>
  <si>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</si>
  <si>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</si>
  <si>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</si>
  <si>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</si>
  <si>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</si>
  <si>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</si>
  <si>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</si>
  <si>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</si>
  <si>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</si>
  <si>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</si>
  <si>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</si>
  <si>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</si>
  <si>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</si>
  <si>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</si>
  <si>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</si>
  <si>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</si>
  <si>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</si>
  <si>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</si>
  <si>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</si>
  <si>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</si>
  <si>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</si>
  <si>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</si>
  <si>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</si>
  <si>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</si>
  <si>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</si>
  <si>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</si>
  <si>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</si>
  <si>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</si>
  <si>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</si>
  <si>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</si>
  <si>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</si>
  <si>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</si>
  <si>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</si>
  <si>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</si>
  <si>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</si>
  <si>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</si>
  <si>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</si>
  <si>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</si>
  <si>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</si>
  <si>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</si>
  <si>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</si>
  <si>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</si>
  <si>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</si>
  <si>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</si>
  <si>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</si>
  <si>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</si>
  <si>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</si>
  <si>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</si>
  <si>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</si>
  <si>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</si>
  <si>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</si>
  <si>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</si>
  <si>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</si>
  <si>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</si>
  <si>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</si>
  <si>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</si>
  <si>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</si>
  <si>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</si>
  <si>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</si>
  <si>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</si>
  <si>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</si>
  <si>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</si>
  <si>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</si>
  <si>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</si>
  <si>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</si>
  <si>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</si>
  <si>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</si>
  <si>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</si>
  <si>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</si>
  <si>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</si>
  <si>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</si>
  <si>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</si>
  <si>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</si>
  <si>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</si>
  <si>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</si>
  <si>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</si>
  <si>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</si>
  <si>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</si>
  <si>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</si>
  <si>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</si>
  <si>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</si>
  <si>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</si>
  <si>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</si>
  <si>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</si>
  <si>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</si>
  <si>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</si>
  <si>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</si>
  <si>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</si>
  <si>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</si>
  <si>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</si>
  <si>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</si>
  <si>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</si>
  <si>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</si>
  <si>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</si>
  <si>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</si>
  <si>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</si>
  <si>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</si>
  <si>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</si>
  <si>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</si>
  <si>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</si>
  <si>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</si>
  <si>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</si>
  <si>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</si>
  <si>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</si>
  <si>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</si>
  <si>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</si>
  <si>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</si>
  <si>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</si>
  <si>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</si>
  <si>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</si>
  <si>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</si>
  <si>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</si>
  <si>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</si>
  <si>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</si>
  <si>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</si>
  <si>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</si>
  <si>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</si>
  <si>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</si>
  <si>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</si>
  <si>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</si>
  <si>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</si>
  <si>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</si>
  <si>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</si>
  <si>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</si>
  <si>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</si>
  <si>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</si>
  <si>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</si>
  <si>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</si>
  <si>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</si>
  <si>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</si>
  <si>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</si>
  <si>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</si>
  <si>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</si>
  <si>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</si>
  <si>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</si>
  <si>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</si>
  <si>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</si>
  <si>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</si>
  <si>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</si>
  <si>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</si>
  <si>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</si>
  <si>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</si>
  <si>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</si>
  <si>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</si>
  <si>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</si>
  <si>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</si>
  <si>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</si>
  <si>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</si>
  <si>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</si>
  <si>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</si>
  <si>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</si>
  <si>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</si>
  <si>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</si>
  <si>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</si>
  <si>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</si>
  <si>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</si>
  <si>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</si>
  <si>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</si>
  <si>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</si>
  <si>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</si>
  <si>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</si>
  <si>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</si>
  <si>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</si>
  <si>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</si>
  <si>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</si>
  <si>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</si>
  <si>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</si>
  <si>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</si>
  <si>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</si>
  <si>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</si>
  <si>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</si>
  <si>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</si>
  <si>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</si>
  <si>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</si>
  <si>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</si>
  <si>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</si>
  <si>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</si>
  <si>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</si>
  <si>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</si>
  <si>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</si>
  <si>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</si>
  <si>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</si>
  <si>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</si>
  <si>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</si>
  <si>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</si>
  <si>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</si>
  <si>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</si>
  <si>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</si>
  <si>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</si>
  <si>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</si>
  <si>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</si>
  <si>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</si>
  <si>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</si>
  <si>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</si>
  <si>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</si>
  <si>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</si>
  <si>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</si>
  <si>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</si>
  <si>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</si>
  <si>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</si>
  <si>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</si>
  <si>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</si>
  <si>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</si>
  <si>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</si>
  <si>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</si>
  <si>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</si>
  <si>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</si>
  <si>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</si>
  <si>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</si>
  <si>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</si>
  <si>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</si>
  <si>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</si>
  <si>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</si>
  <si>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</si>
  <si>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</si>
  <si>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</si>
  <si>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</si>
  <si>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</si>
  <si>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</si>
  <si>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</si>
  <si>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</si>
  <si>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</si>
  <si>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</si>
  <si>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</si>
  <si>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</si>
  <si>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</si>
  <si>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</si>
  <si>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</si>
  <si>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</si>
  <si>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</si>
  <si>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</si>
  <si>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</si>
  <si>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</si>
  <si>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</si>
  <si>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</si>
  <si>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</si>
  <si>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</si>
  <si>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</si>
  <si>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</si>
  <si>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</si>
  <si>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</si>
  <si>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</si>
  <si>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</si>
  <si>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</si>
  <si>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</si>
  <si>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</si>
  <si>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</si>
  <si>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</si>
  <si>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</si>
  <si>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</si>
  <si>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</si>
  <si>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</si>
  <si>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</si>
  <si>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</si>
  <si>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</si>
  <si>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</si>
  <si>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</si>
  <si>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</si>
  <si>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</si>
  <si>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</si>
  <si>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</si>
  <si>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</si>
  <si>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</si>
  <si>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</si>
  <si>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</si>
  <si>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</si>
  <si>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</si>
  <si>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</si>
  <si>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</si>
  <si>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</si>
  <si>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</si>
  <si>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</si>
  <si>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</si>
  <si>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</si>
  <si>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</si>
  <si>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</si>
  <si>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</si>
  <si>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</si>
  <si>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</si>
  <si>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</si>
  <si>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</si>
  <si>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</si>
  <si>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</si>
  <si>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</si>
  <si>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</si>
  <si>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</si>
  <si>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</si>
  <si>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</si>
  <si>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</si>
  <si>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</si>
  <si>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</si>
  <si>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</si>
  <si>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</si>
  <si>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</si>
  <si>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</si>
  <si>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</si>
  <si>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</si>
  <si>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</si>
  <si>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</si>
  <si>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</si>
  <si>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</si>
  <si>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</si>
  <si>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</si>
  <si>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</si>
  <si>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</si>
  <si>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</si>
  <si>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</si>
  <si>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</si>
  <si>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</si>
  <si>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</si>
  <si>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</si>
  <si>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</si>
  <si>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</si>
  <si>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</si>
  <si>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</si>
  <si>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</si>
  <si>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</si>
  <si>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</si>
  <si>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</si>
  <si>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</si>
  <si>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</si>
  <si>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</si>
  <si>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</si>
  <si>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</si>
  <si>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</si>
  <si>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</si>
  <si>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</si>
  <si>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</si>
  <si>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</si>
  <si>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</si>
  <si>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</si>
  <si>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</si>
  <si>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</si>
  <si>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</si>
  <si>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</si>
  <si>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</si>
  <si>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</si>
  <si>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</si>
  <si>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</si>
  <si>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</si>
  <si>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</si>
  <si>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</si>
  <si>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</si>
  <si>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</si>
  <si>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</si>
  <si>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</si>
  <si>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</si>
  <si>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</si>
  <si>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</si>
  <si>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</si>
  <si>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</si>
  <si>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</si>
  <si>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</si>
  <si>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</si>
  <si>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</si>
  <si>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</si>
  <si>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</si>
  <si>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</si>
  <si>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</si>
  <si>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</si>
  <si>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</si>
  <si>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</si>
  <si>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</si>
  <si>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</si>
  <si>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</si>
  <si>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</si>
  <si>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</si>
  <si>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</si>
  <si>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</si>
  <si>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</si>
  <si>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</si>
  <si>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</si>
  <si>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</si>
  <si>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</si>
  <si>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</si>
  <si>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</si>
  <si>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</si>
  <si>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</si>
  <si>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</si>
  <si>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</si>
  <si>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</si>
  <si>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</si>
  <si>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</si>
  <si>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</si>
  <si>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</si>
  <si>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</si>
  <si>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</si>
  <si>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</si>
  <si>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</si>
  <si>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</si>
  <si>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</si>
  <si>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</si>
  <si>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</si>
  <si>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</si>
  <si>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</si>
  <si>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</si>
  <si>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</si>
  <si>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</si>
  <si>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</si>
  <si>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</si>
  <si>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</si>
  <si>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</si>
  <si>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</si>
  <si>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</si>
  <si>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</si>
  <si>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</si>
  <si>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</si>
  <si>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</si>
  <si>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</si>
  <si>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</si>
  <si>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</si>
  <si>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</si>
  <si>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</si>
  <si>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</si>
  <si>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</si>
  <si>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</si>
  <si>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</si>
  <si>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</si>
  <si>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</si>
  <si>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</si>
  <si>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</si>
  <si>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</si>
  <si>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</si>
  <si>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</si>
  <si>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</si>
  <si>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</si>
  <si>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</si>
  <si>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</si>
  <si>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</si>
  <si>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</si>
  <si>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</si>
  <si>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</si>
  <si>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</si>
  <si>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</si>
  <si>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</si>
  <si>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</si>
  <si>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</si>
  <si>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</si>
  <si>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</si>
  <si>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</si>
  <si>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</si>
  <si>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</si>
  <si>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</si>
  <si>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</si>
  <si>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</si>
  <si>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</si>
  <si>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</si>
  <si>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</si>
  <si>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</si>
  <si>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</si>
  <si>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</si>
  <si>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</si>
  <si>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</si>
  <si>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</si>
  <si>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</si>
  <si>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</si>
  <si>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</si>
  <si>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</si>
  <si>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</si>
  <si>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</si>
  <si>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</si>
  <si>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</si>
  <si>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</si>
  <si>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</si>
  <si>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</si>
  <si>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</si>
  <si>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</si>
  <si>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</si>
  <si>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</si>
  <si>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</si>
  <si>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</si>
  <si>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</si>
  <si>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</si>
  <si>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</si>
  <si>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</si>
  <si>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</si>
  <si>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</si>
  <si>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</si>
  <si>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</si>
  <si>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</si>
  <si>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</si>
  <si>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</si>
  <si>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</si>
  <si>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</si>
  <si>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</si>
  <si>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</si>
  <si>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</si>
  <si>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</si>
  <si>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</si>
  <si>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</si>
  <si>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</si>
  <si>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</si>
  <si>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</si>
  <si>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</si>
  <si>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</si>
  <si>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</si>
  <si>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</si>
  <si>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</si>
  <si>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</si>
  <si>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</si>
  <si>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</si>
  <si>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</si>
  <si>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</si>
  <si>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</si>
  <si>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</si>
  <si>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</si>
  <si>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</si>
  <si>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</si>
  <si>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</si>
  <si>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</si>
  <si>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</si>
  <si>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</si>
  <si>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</si>
  <si>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</si>
  <si>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</si>
  <si>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</si>
  <si>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</si>
  <si>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</si>
  <si>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</si>
  <si>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</si>
  <si>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</si>
  <si>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</si>
  <si>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</si>
  <si>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</si>
  <si>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</si>
  <si>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</si>
  <si>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</si>
  <si>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</si>
  <si>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</si>
  <si>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</si>
  <si>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</si>
  <si>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</si>
  <si>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</si>
  <si>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</si>
  <si>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</si>
  <si>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</si>
  <si>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</si>
  <si>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</si>
  <si>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</si>
  <si>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</si>
  <si>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</si>
  <si>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</si>
  <si>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</si>
  <si>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</si>
  <si>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</si>
  <si>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</si>
  <si>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</si>
  <si>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</si>
  <si>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</si>
  <si>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</si>
  <si>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</si>
  <si>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</si>
  <si>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</si>
  <si>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</si>
  <si>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</si>
  <si>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</si>
  <si>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</si>
  <si>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</si>
  <si>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</si>
  <si>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</si>
  <si>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</si>
  <si>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</si>
  <si>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</si>
  <si>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</si>
  <si>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</si>
  <si>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</si>
  <si>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</si>
  <si>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</si>
  <si>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</si>
  <si>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</si>
  <si>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</si>
  <si>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</si>
  <si>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</si>
  <si>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</si>
  <si>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</si>
  <si>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</si>
  <si>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</si>
  <si>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</si>
  <si>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</si>
  <si>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</si>
  <si>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</si>
  <si>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</si>
  <si>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</si>
  <si>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</si>
  <si>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</si>
  <si>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</si>
  <si>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</si>
  <si>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</si>
  <si>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</si>
  <si>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</si>
  <si>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</si>
  <si>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</si>
  <si>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</si>
  <si>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</si>
  <si>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</si>
  <si>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</si>
  <si>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</si>
  <si>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</si>
  <si>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</si>
  <si>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</si>
  <si>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</si>
  <si>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</si>
  <si>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</si>
  <si>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</si>
  <si>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</si>
  <si>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</si>
  <si>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</si>
  <si>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</si>
  <si>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</si>
  <si>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</si>
  <si>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</si>
  <si>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</si>
  <si>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</si>
  <si>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</si>
  <si>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</si>
  <si>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</si>
  <si>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</si>
  <si>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</si>
  <si>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</si>
  <si>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</si>
  <si>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</si>
  <si>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</si>
  <si>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</si>
  <si>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</si>
  <si>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</si>
  <si>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</si>
  <si>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</si>
  <si>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</si>
  <si>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</si>
  <si>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</si>
  <si>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</si>
  <si>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</si>
  <si>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</si>
  <si>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</si>
  <si>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</si>
  <si>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</si>
  <si>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</si>
  <si>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</si>
  <si>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</si>
  <si>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</si>
  <si>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</si>
  <si>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</si>
  <si>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</si>
  <si>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</si>
  <si>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</si>
  <si>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</si>
  <si>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</si>
  <si>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</si>
  <si>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</si>
  <si>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</si>
  <si>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</si>
  <si>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</si>
  <si>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</si>
  <si>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</si>
  <si>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</si>
  <si>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</si>
  <si>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</si>
  <si>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</si>
  <si>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</si>
  <si>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</si>
  <si>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</si>
  <si>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</si>
  <si>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</si>
  <si>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</si>
  <si>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</si>
  <si>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</si>
  <si>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</si>
  <si>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</si>
  <si>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</si>
  <si>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</si>
  <si>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</si>
  <si>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</si>
  <si>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</si>
  <si>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</si>
  <si>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</si>
  <si>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</si>
  <si>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</si>
  <si>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</si>
  <si>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</si>
  <si>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</si>
  <si>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</si>
  <si>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</si>
  <si>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</si>
  <si>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</si>
  <si>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</si>
  <si>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</si>
  <si>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</si>
  <si>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</si>
  <si>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</si>
  <si>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</si>
  <si>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</si>
  <si>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</si>
  <si>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</si>
  <si>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</si>
  <si>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</si>
  <si>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</si>
  <si>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</si>
  <si>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</si>
  <si>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</si>
  <si>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</si>
  <si>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</si>
  <si>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</si>
  <si>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</si>
  <si>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</si>
  <si>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</si>
  <si>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</si>
  <si>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</si>
  <si>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</si>
  <si>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</si>
  <si>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</si>
  <si>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</si>
  <si>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</si>
  <si>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</si>
  <si>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</si>
  <si>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</si>
  <si>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</si>
  <si>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</si>
  <si>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</si>
  <si>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</si>
  <si>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</si>
  <si>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</si>
  <si>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</si>
  <si>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</si>
  <si>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</si>
  <si>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</si>
  <si>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</si>
  <si>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</si>
  <si>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</si>
  <si>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</si>
  <si>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</si>
  <si>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</si>
  <si>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</si>
  <si>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</si>
  <si>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</si>
  <si>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</si>
  <si>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</si>
  <si>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</si>
  <si>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</si>
  <si>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</si>
  <si>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</si>
  <si>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</si>
  <si>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</si>
  <si>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</si>
  <si>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</si>
  <si>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</si>
  <si>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</si>
  <si>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</si>
  <si>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</si>
  <si>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</si>
  <si>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</si>
  <si>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</si>
  <si>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</si>
  <si>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</si>
  <si>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</si>
  <si>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</si>
  <si>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</si>
  <si>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</si>
  <si>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</si>
  <si>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</si>
  <si>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</si>
  <si>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</si>
  <si>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</si>
  <si>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</si>
  <si>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</si>
  <si>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</si>
  <si>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</si>
  <si>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</si>
  <si>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</si>
  <si>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</si>
  <si>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</si>
  <si>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</si>
  <si>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</si>
  <si>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</si>
  <si>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</si>
  <si>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</si>
  <si>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</si>
  <si>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</si>
  <si>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</si>
  <si>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</si>
  <si>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</si>
  <si>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</si>
  <si>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</si>
  <si>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</si>
  <si>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</si>
  <si>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</si>
  <si>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</si>
  <si>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</si>
  <si>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</si>
  <si>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</si>
  <si>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</si>
  <si>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</si>
  <si>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</si>
  <si>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</si>
  <si>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</si>
  <si>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</si>
  <si>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</si>
  <si>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</si>
  <si>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</si>
  <si>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</si>
  <si>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</si>
  <si>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</si>
  <si>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</si>
  <si>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</si>
  <si>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</si>
  <si>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</si>
  <si>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</si>
  <si>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</si>
  <si>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</si>
  <si>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</si>
  <si>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</si>
  <si>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</si>
  <si>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</si>
  <si>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</si>
  <si>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</si>
  <si>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</si>
  <si>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</si>
  <si>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</si>
  <si>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</si>
  <si>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</si>
  <si>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</si>
  <si>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</si>
  <si>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</si>
  <si>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</si>
  <si>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</si>
  <si>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</si>
  <si>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</si>
  <si>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</si>
  <si>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</si>
  <si>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</si>
  <si>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</si>
  <si>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</si>
  <si>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</si>
  <si>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</si>
  <si>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</si>
  <si>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</si>
  <si>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</si>
  <si>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</si>
  <si>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</si>
  <si>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</si>
  <si>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</si>
  <si>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</si>
  <si>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</si>
  <si>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</si>
  <si>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</si>
  <si>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</si>
  <si>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</si>
  <si>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</si>
  <si>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</si>
  <si>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</si>
  <si>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</si>
  <si>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</si>
  <si>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</si>
  <si>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</si>
  <si>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</si>
  <si>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</si>
  <si>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</si>
  <si>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</si>
  <si>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</si>
  <si>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</si>
  <si>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</si>
  <si>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</si>
  <si>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</si>
  <si>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</si>
  <si>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</si>
  <si>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</si>
  <si>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</si>
  <si>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</si>
  <si>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</si>
  <si>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</si>
  <si>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</si>
  <si>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</si>
  <si>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</si>
  <si>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</si>
  <si>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</si>
  <si>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</si>
  <si>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</si>
  <si>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</si>
  <si>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</si>
  <si>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</si>
  <si>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</si>
  <si>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</si>
  <si>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</si>
  <si>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</si>
  <si>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</si>
  <si>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</si>
  <si>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</si>
  <si>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</si>
  <si>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</si>
  <si>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</si>
  <si>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</si>
  <si>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</si>
  <si>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</si>
  <si>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</si>
  <si>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</si>
  <si>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</si>
  <si>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</si>
  <si>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</si>
  <si>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</si>
  <si>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</si>
  <si>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</si>
  <si>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</si>
  <si>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</si>
  <si>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</si>
  <si>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</si>
  <si>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</si>
  <si>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</si>
  <si>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</si>
  <si>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</si>
  <si>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</si>
  <si>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</si>
  <si>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</si>
  <si>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</si>
  <si>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</si>
  <si>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</si>
  <si>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</si>
  <si>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</si>
  <si>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</si>
  <si>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</si>
  <si>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</si>
  <si>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</si>
  <si>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</si>
  <si>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</si>
  <si>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</si>
  <si>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</si>
  <si>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</si>
  <si>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</si>
  <si>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</si>
  <si>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</si>
  <si>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</si>
  <si>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</si>
  <si>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</si>
  <si>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</si>
  <si>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</si>
  <si>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</si>
  <si>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</si>
  <si>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</si>
  <si>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</si>
  <si>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</si>
  <si>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</si>
  <si>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</si>
  <si>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</si>
  <si>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</si>
  <si>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</si>
  <si>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</si>
  <si>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</si>
  <si>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</si>
  <si>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</si>
  <si>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</si>
  <si>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</si>
  <si>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</si>
  <si>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</si>
  <si>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</si>
  <si>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</si>
  <si>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</si>
  <si>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</si>
  <si>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</si>
  <si>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</si>
  <si>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</si>
  <si>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</si>
  <si>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</si>
  <si>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</si>
  <si>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</si>
  <si>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</si>
  <si>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</si>
  <si>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</si>
  <si>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</si>
  <si>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</si>
  <si>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</si>
  <si>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</si>
  <si>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</si>
  <si>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</si>
  <si>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</si>
  <si>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</si>
  <si>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</si>
  <si>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</si>
  <si>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</si>
  <si>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</si>
  <si>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</si>
  <si>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</si>
  <si>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</si>
  <si>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</si>
  <si>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</si>
  <si>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</si>
  <si>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</si>
  <si>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</si>
  <si>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</si>
  <si>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</si>
  <si>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</si>
  <si>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</si>
  <si>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</si>
  <si>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</si>
  <si>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</si>
  <si>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</si>
  <si>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</si>
  <si>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</si>
  <si>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</si>
  <si>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</si>
  <si>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</si>
  <si>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</si>
  <si>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</si>
  <si>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</si>
  <si>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</si>
  <si>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</si>
  <si>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</si>
  <si>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</si>
  <si>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</si>
  <si>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</si>
  <si>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</si>
  <si>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</si>
  <si>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</si>
  <si>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</si>
  <si>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</si>
  <si>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</si>
  <si>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</si>
  <si>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</si>
  <si>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</si>
  <si>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</si>
  <si>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</si>
  <si>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</si>
  <si>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</si>
  <si>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</si>
  <si>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</si>
  <si>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</si>
  <si>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</si>
  <si>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</si>
  <si>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</si>
  <si>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</si>
  <si>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</si>
  <si>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</si>
  <si>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</si>
  <si>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</si>
  <si>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</si>
  <si>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</si>
  <si>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</si>
  <si>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</si>
  <si>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</si>
  <si>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</si>
  <si>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</si>
  <si>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</si>
  <si>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</si>
  <si>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</si>
  <si>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</si>
  <si>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</si>
  <si>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</si>
  <si>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</si>
  <si>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</si>
  <si>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</si>
  <si>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</si>
  <si>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</si>
  <si>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</si>
  <si>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</si>
  <si>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</si>
  <si>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</si>
  <si>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</si>
  <si>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</si>
  <si>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</si>
  <si>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</si>
  <si>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</si>
  <si>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</si>
  <si>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</si>
  <si>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</si>
  <si>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</si>
  <si>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</si>
  <si>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</si>
  <si>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</si>
  <si>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</si>
  <si>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</si>
  <si>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</si>
  <si>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</si>
  <si>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</si>
  <si>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</si>
  <si>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</si>
  <si>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</si>
  <si>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</si>
  <si>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</si>
  <si>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</si>
  <si>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</si>
  <si>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</si>
  <si>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</si>
  <si>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</si>
  <si>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</si>
  <si>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</si>
  <si>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</si>
  <si>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</si>
  <si>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</si>
  <si>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</si>
  <si>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</si>
  <si>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</si>
  <si>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</si>
  <si>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</si>
  <si>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</si>
  <si>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</si>
  <si>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</si>
  <si>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</si>
  <si>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</si>
  <si>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</si>
  <si>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</si>
  <si>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</si>
  <si>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</si>
  <si>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</si>
  <si>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</si>
  <si>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</si>
  <si>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</si>
  <si>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</si>
  <si>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</si>
  <si>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</si>
  <si>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</si>
  <si>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</si>
  <si>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</si>
  <si>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</si>
  <si>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</si>
  <si>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</si>
  <si>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</si>
  <si>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</si>
  <si>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</si>
  <si>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</si>
  <si>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</si>
  <si>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</si>
  <si>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</si>
  <si>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</si>
  <si>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</si>
  <si>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</si>
  <si>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</si>
  <si>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</si>
  <si>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</si>
  <si>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</si>
  <si>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</si>
  <si>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</si>
  <si>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</si>
  <si>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</si>
  <si>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</si>
  <si>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</si>
  <si>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</si>
  <si>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</si>
  <si>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</si>
  <si>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</si>
  <si>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</si>
  <si>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</si>
  <si>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</si>
  <si>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</si>
  <si>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</si>
  <si>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</si>
  <si>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</si>
  <si>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</si>
  <si>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</si>
  <si>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</si>
  <si>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</si>
  <si>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</si>
  <si>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</si>
  <si>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</si>
  <si>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</si>
  <si>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</si>
  <si>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</si>
  <si>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</si>
  <si>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</si>
  <si>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</si>
  <si>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</si>
  <si>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</si>
  <si>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</si>
  <si>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</si>
  <si>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</si>
  <si>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</si>
  <si>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</si>
  <si>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</si>
  <si>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</si>
  <si>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</si>
  <si>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</si>
  <si>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</si>
  <si>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</si>
  <si>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</si>
  <si>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</si>
  <si>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</si>
  <si>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</si>
  <si>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</si>
  <si>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</si>
  <si>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</si>
  <si>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</si>
  <si>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</si>
  <si>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</si>
  <si>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</si>
  <si>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</si>
  <si>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</si>
  <si>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</si>
  <si>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</si>
  <si>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</si>
  <si>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</si>
  <si>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</si>
  <si>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</si>
  <si>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</si>
  <si>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</si>
  <si>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</si>
  <si>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</si>
  <si>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</si>
  <si>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</si>
  <si>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</si>
  <si>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</si>
  <si>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</si>
  <si>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</si>
  <si>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</si>
  <si>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</si>
  <si>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</si>
  <si>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</si>
  <si>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</si>
  <si>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</si>
  <si>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</si>
  <si>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</si>
  <si>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</si>
  <si>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</si>
  <si>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</si>
  <si>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</si>
  <si>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</si>
  <si>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</si>
  <si>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</si>
  <si>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</si>
  <si>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</si>
  <si>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</si>
  <si>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</si>
  <si>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</si>
  <si>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</si>
  <si>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</si>
  <si>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</si>
  <si>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</si>
  <si>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</si>
  <si>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</si>
  <si>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</si>
  <si>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</si>
  <si>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</si>
  <si>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</si>
  <si>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</si>
  <si>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</si>
  <si>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</si>
  <si>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</si>
  <si>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</si>
  <si>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</si>
  <si>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</si>
  <si>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</si>
  <si>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</si>
  <si>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</si>
  <si>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</si>
  <si>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</si>
  <si>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</si>
  <si>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</si>
  <si>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</si>
  <si>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</si>
  <si>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</si>
  <si>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</si>
  <si>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</si>
  <si>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</si>
  <si>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</si>
  <si>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</si>
  <si>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</si>
  <si>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</si>
  <si>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</si>
  <si>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</si>
  <si>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</si>
  <si>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</si>
  <si>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</si>
  <si>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</si>
  <si>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</si>
  <si>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</si>
  <si>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</si>
  <si>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</si>
  <si>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</si>
  <si>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</si>
  <si>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</si>
  <si>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</si>
  <si>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</si>
  <si>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</si>
  <si>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</si>
  <si>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</si>
  <si>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</si>
  <si>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</si>
  <si>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</si>
  <si>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</si>
  <si>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</si>
  <si>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</si>
  <si>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</si>
  <si>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</si>
  <si>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</si>
  <si>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</si>
  <si>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</si>
  <si>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</si>
  <si>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</si>
  <si>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</si>
  <si>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</si>
  <si>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</si>
  <si>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</si>
  <si>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</si>
  <si>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</si>
  <si>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</si>
  <si>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</si>
  <si>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</si>
  <si>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</si>
  <si>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</si>
  <si>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</si>
  <si>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</si>
  <si>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</si>
  <si>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</si>
  <si>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</si>
  <si>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</si>
  <si>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</si>
  <si>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</si>
  <si>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</si>
  <si>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</si>
  <si>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</si>
  <si>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</si>
  <si>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</si>
  <si>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</si>
  <si>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</si>
  <si>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</si>
  <si>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</si>
  <si>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</si>
  <si>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</si>
  <si>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</si>
  <si>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</si>
  <si>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</si>
  <si>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</si>
  <si>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</si>
  <si>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</si>
  <si>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</si>
  <si>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</si>
  <si>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</si>
  <si>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</si>
  <si>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</si>
  <si>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</si>
  <si>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</si>
  <si>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</si>
  <si>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</si>
  <si>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</si>
  <si>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</si>
  <si>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</si>
  <si>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</si>
  <si>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</si>
  <si>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</si>
  <si>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</si>
  <si>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</si>
  <si>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</si>
  <si>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</si>
  <si>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</si>
  <si>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</si>
  <si>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</si>
  <si>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</si>
  <si>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</si>
  <si>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</si>
  <si>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</si>
  <si>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</si>
  <si>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</si>
  <si>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</si>
  <si>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</si>
  <si>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</si>
  <si>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</si>
  <si>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</si>
  <si>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</si>
  <si>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</si>
  <si>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</si>
  <si>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</si>
  <si>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</si>
  <si>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</si>
  <si>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</si>
  <si>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</si>
  <si>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</si>
  <si>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</si>
  <si>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</si>
  <si>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</si>
  <si>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</si>
  <si>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</si>
  <si>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</si>
  <si>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</si>
  <si>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</si>
  <si>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</si>
  <si>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</si>
  <si>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</si>
  <si>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</si>
  <si>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</si>
  <si>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</si>
  <si>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</si>
  <si>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</si>
  <si>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</si>
  <si>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</si>
  <si>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</si>
  <si>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</si>
  <si>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</si>
  <si>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</si>
  <si>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</si>
  <si>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</si>
  <si>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</si>
  <si>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</si>
  <si>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</si>
  <si>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</si>
  <si>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</si>
  <si>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</si>
  <si>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</si>
  <si>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</si>
  <si>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</si>
  <si>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</si>
  <si>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</si>
  <si>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</si>
  <si>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</si>
  <si>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</si>
  <si>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</si>
  <si>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</si>
  <si>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</si>
  <si>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</si>
  <si>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</si>
  <si>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</si>
  <si>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</si>
  <si>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</si>
  <si>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</si>
  <si>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</si>
  <si>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</si>
  <si>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</si>
  <si>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</si>
  <si>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</si>
  <si>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</si>
  <si>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</si>
  <si>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</si>
  <si>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</si>
  <si>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</si>
  <si>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</si>
  <si>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</si>
  <si>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</si>
  <si>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</si>
  <si>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</si>
  <si>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</si>
  <si>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</si>
  <si>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</si>
  <si>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</si>
  <si>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</si>
  <si>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</si>
  <si>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</si>
  <si>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</si>
  <si>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</si>
  <si>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</si>
  <si>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</si>
  <si>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</si>
  <si>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</si>
  <si>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</si>
  <si>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</si>
  <si>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</si>
  <si>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</si>
  <si>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</si>
  <si>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</si>
  <si>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</si>
  <si>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</si>
  <si>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</si>
  <si>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</si>
  <si>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</si>
  <si>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</si>
  <si>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</si>
  <si>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</si>
  <si>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</si>
  <si>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</si>
  <si>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</si>
  <si>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</si>
  <si>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</si>
  <si>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</si>
  <si>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</si>
  <si>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</si>
  <si>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</si>
  <si>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</si>
  <si>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</si>
  <si>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</si>
  <si>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</si>
  <si>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</si>
  <si>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</si>
  <si>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</si>
  <si>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</si>
  <si>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</si>
  <si>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</si>
  <si>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</si>
  <si>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</si>
  <si>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</si>
  <si>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</si>
  <si>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</si>
  <si>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</si>
  <si>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</si>
  <si>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</si>
  <si>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</si>
  <si>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</si>
  <si>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</si>
  <si>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</si>
  <si>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</si>
  <si>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</si>
  <si>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</si>
  <si>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</si>
  <si>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</si>
  <si>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</si>
  <si>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</si>
  <si>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</si>
  <si>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</si>
  <si>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</si>
  <si>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</si>
  <si>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</si>
  <si>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</si>
  <si>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</si>
  <si>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</si>
  <si>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</si>
  <si>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</si>
  <si>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</si>
  <si>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</si>
  <si>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</si>
  <si>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</si>
  <si>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</si>
  <si>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</si>
  <si>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</si>
  <si>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</si>
  <si>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</si>
  <si>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</si>
  <si>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</si>
  <si>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</si>
  <si>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</si>
  <si>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</si>
  <si>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</si>
  <si>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</si>
  <si>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</si>
  <si>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</si>
  <si>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</si>
  <si>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</si>
  <si>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</si>
  <si>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</si>
  <si>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</si>
  <si>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</si>
  <si>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</si>
  <si>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</si>
  <si>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</si>
  <si>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</si>
  <si>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</si>
  <si>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</si>
  <si>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</si>
  <si>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</si>
  <si>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</si>
  <si>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</si>
  <si>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</si>
  <si>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</si>
  <si>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</si>
  <si>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</si>
  <si>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</si>
  <si>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</si>
  <si>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</si>
  <si>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</si>
  <si>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</si>
  <si>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</si>
  <si>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</si>
  <si>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</si>
  <si>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</si>
  <si>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</si>
  <si>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</si>
  <si>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</si>
  <si>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</si>
  <si>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</si>
  <si>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</si>
  <si>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</si>
  <si>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</si>
  <si>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</si>
  <si>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</si>
  <si>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</si>
  <si>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</si>
  <si>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</si>
  <si>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</si>
  <si>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</si>
  <si>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</si>
  <si>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</si>
  <si>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</si>
  <si>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</si>
  <si>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</si>
  <si>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</si>
  <si>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</si>
  <si>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</si>
  <si>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</si>
  <si>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</si>
  <si>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</si>
  <si>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</si>
  <si>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</si>
  <si>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</si>
  <si>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</si>
  <si>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</si>
  <si>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</si>
  <si>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</si>
  <si>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</si>
  <si>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</si>
  <si>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</si>
  <si>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</si>
  <si>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</si>
  <si>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</si>
  <si>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</si>
  <si>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</si>
  <si>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</si>
  <si>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</si>
  <si>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</si>
  <si>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</si>
  <si>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</si>
  <si>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</si>
  <si>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</si>
  <si>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</si>
  <si>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</si>
  <si>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</si>
  <si>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</si>
  <si>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</si>
  <si>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</si>
  <si>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</si>
  <si>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</si>
  <si>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</si>
  <si>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</si>
  <si>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</si>
  <si>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</si>
  <si>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</si>
  <si>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</si>
  <si>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</si>
  <si>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</si>
  <si>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</si>
  <si>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</si>
  <si>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</si>
  <si>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</si>
  <si>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</si>
  <si>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</si>
  <si>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</si>
  <si>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</si>
  <si>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</si>
  <si>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</si>
  <si>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</si>
  <si>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</si>
  <si>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</si>
  <si>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</si>
  <si>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</si>
  <si>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</si>
  <si>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</si>
  <si>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</si>
  <si>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</si>
  <si>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</si>
  <si>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</si>
  <si>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</si>
  <si>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</si>
  <si>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</si>
  <si>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</si>
  <si>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</si>
  <si>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</si>
  <si>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</si>
  <si>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</si>
  <si>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</si>
  <si>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</si>
  <si>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</si>
  <si>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</si>
  <si>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</si>
  <si>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</si>
  <si>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</si>
  <si>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</si>
  <si>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</si>
  <si>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</si>
  <si>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</si>
  <si>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</si>
  <si>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</si>
  <si>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</si>
  <si>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</si>
  <si>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</si>
  <si>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</si>
  <si>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</si>
  <si>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</si>
  <si>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</si>
  <si>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</si>
  <si>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</si>
  <si>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</si>
  <si>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</si>
  <si>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</si>
  <si>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</si>
  <si>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</si>
  <si>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</si>
  <si>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</si>
  <si>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</si>
  <si>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</si>
  <si>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</si>
  <si>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</si>
  <si>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</si>
  <si>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</si>
  <si>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</si>
  <si>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</si>
  <si>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</si>
  <si>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</si>
  <si>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</si>
  <si>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</si>
  <si>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</si>
  <si>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</si>
  <si>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</si>
  <si>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</si>
  <si>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</si>
  <si>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</si>
  <si>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</si>
  <si>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</si>
  <si>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</si>
  <si>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</si>
  <si>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</si>
  <si>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</si>
  <si>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</si>
  <si>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</si>
  <si>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</si>
  <si>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</si>
  <si>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</si>
  <si>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</si>
  <si>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</si>
  <si>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</si>
  <si>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</si>
  <si>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</si>
  <si>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</si>
  <si>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</si>
  <si>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</si>
  <si>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</si>
  <si>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</si>
  <si>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</si>
  <si>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</si>
  <si>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</si>
  <si>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</si>
  <si>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</si>
  <si>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</si>
  <si>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</si>
  <si>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</si>
  <si>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</si>
  <si>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</si>
  <si>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</si>
  <si>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</si>
  <si>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</si>
  <si>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</si>
  <si>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</si>
  <si>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</si>
  <si>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</si>
  <si>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</si>
  <si>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</si>
  <si>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</si>
  <si>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</si>
  <si>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</si>
  <si>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</si>
  <si>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</si>
  <si>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</si>
  <si>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</si>
  <si>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</si>
  <si>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</si>
  <si>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</si>
  <si>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</si>
  <si>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</si>
  <si>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</si>
  <si>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</si>
  <si>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</si>
  <si>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</si>
  <si>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</si>
  <si>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</si>
  <si>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</si>
  <si>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</si>
  <si>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</si>
  <si>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</si>
  <si>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</si>
  <si>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</si>
  <si>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</si>
  <si>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</si>
  <si>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</si>
  <si>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</si>
  <si>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</si>
  <si>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</si>
  <si>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</si>
  <si>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</si>
  <si>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</si>
  <si>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</si>
  <si>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</si>
  <si>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</si>
  <si>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</si>
  <si>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</si>
  <si>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</si>
  <si>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</si>
  <si>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</si>
  <si>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</si>
  <si>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</si>
  <si>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</si>
  <si>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</si>
  <si>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</si>
  <si>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</si>
  <si>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</si>
  <si>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</si>
  <si>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</si>
  <si>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</si>
  <si>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</si>
  <si>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</si>
  <si>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</si>
  <si>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</si>
  <si>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</si>
  <si>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</si>
  <si>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</si>
  <si>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</si>
  <si>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</si>
  <si>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</si>
  <si>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</si>
  <si>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</si>
  <si>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</si>
  <si>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</si>
  <si>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</si>
  <si>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</si>
  <si>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</si>
  <si>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</si>
  <si>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</si>
  <si>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</si>
  <si>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</si>
  <si>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</si>
  <si>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</si>
  <si>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</si>
  <si>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</si>
  <si>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</si>
  <si>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</si>
  <si>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</si>
  <si>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</si>
  <si>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</si>
  <si>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</si>
  <si>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</si>
  <si>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</si>
  <si>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</si>
  <si>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</si>
  <si>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</si>
  <si>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</si>
  <si>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</si>
  <si>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</si>
  <si>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</si>
  <si>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</si>
  <si>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</si>
  <si>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</si>
  <si>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</si>
  <si>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</si>
  <si>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</si>
  <si>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</si>
  <si>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</si>
  <si>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</si>
  <si>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</si>
  <si>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</si>
  <si>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</si>
  <si>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</si>
  <si>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</si>
  <si>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</si>
  <si>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</si>
  <si>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</si>
  <si>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</si>
  <si>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</si>
  <si>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</si>
  <si>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</si>
  <si>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</si>
  <si>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</si>
  <si>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</si>
  <si>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</si>
  <si>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</si>
  <si>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</si>
  <si>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</si>
  <si>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</si>
  <si>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</si>
  <si>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</si>
  <si>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</si>
  <si>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</si>
  <si>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</si>
  <si>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</si>
  <si>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</si>
  <si>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</si>
  <si>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</si>
  <si>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</si>
  <si>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</si>
  <si>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</si>
  <si>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</si>
  <si>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</si>
  <si>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</si>
  <si>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</si>
  <si>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</si>
  <si>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</si>
  <si>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</si>
  <si>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</si>
  <si>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</si>
  <si>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</si>
  <si>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</si>
  <si>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</si>
  <si>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</si>
  <si>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</si>
  <si>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</si>
  <si>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</si>
  <si>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</si>
  <si>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</si>
  <si>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</si>
  <si>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</si>
  <si>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</si>
  <si>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</si>
  <si>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</si>
  <si>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</si>
  <si>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</si>
  <si>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</si>
  <si>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</si>
  <si>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</si>
  <si>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</si>
  <si>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</si>
  <si>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</si>
  <si>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</si>
  <si>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</si>
  <si>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</si>
  <si>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</si>
  <si>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</si>
  <si>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</si>
  <si>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</si>
  <si>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</si>
  <si>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</si>
  <si>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</si>
  <si>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</si>
  <si>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</si>
  <si>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</si>
  <si>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</si>
  <si>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</si>
  <si>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</si>
  <si>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</si>
  <si>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</si>
  <si>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</si>
  <si>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</si>
  <si>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</si>
  <si>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</si>
  <si>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</si>
  <si>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</si>
  <si>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</si>
  <si>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</si>
  <si>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</si>
  <si>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</si>
  <si>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</si>
  <si>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</si>
  <si>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</si>
  <si>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</si>
  <si>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</si>
  <si>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</si>
  <si>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</si>
  <si>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</si>
  <si>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</si>
  <si>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</si>
  <si>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</si>
  <si>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</si>
  <si>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</si>
  <si>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</si>
  <si>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</si>
  <si>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</si>
  <si>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</si>
  <si>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</si>
  <si>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</si>
  <si>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</si>
  <si>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</si>
  <si>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</si>
  <si>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</si>
  <si>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</si>
  <si>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</si>
  <si>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</si>
  <si>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</si>
  <si>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</si>
  <si>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</si>
  <si>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</si>
  <si>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</si>
  <si>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</si>
  <si>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</si>
  <si>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</si>
  <si>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</si>
  <si>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</si>
  <si>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</si>
  <si>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</si>
  <si>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</si>
  <si>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</si>
  <si>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</si>
  <si>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</si>
  <si>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</si>
  <si>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</si>
  <si>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</si>
  <si>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</si>
  <si>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</si>
  <si>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</si>
  <si>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</si>
  <si>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</si>
  <si>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</si>
  <si>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</si>
  <si>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</si>
  <si>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</si>
  <si>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</si>
  <si>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</si>
  <si>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</si>
  <si>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</si>
  <si>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</si>
  <si>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</si>
  <si>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</si>
  <si>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</si>
  <si>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</si>
  <si>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</si>
  <si>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</si>
  <si>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</si>
  <si>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</si>
  <si>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</si>
  <si>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</si>
  <si>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</si>
  <si>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</si>
  <si>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</si>
  <si>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</si>
  <si>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</si>
  <si>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</si>
  <si>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</si>
  <si>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</si>
  <si>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</si>
  <si>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</si>
  <si>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</si>
  <si>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</si>
  <si>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</si>
  <si>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</si>
  <si>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</si>
  <si>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</si>
  <si>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</si>
  <si>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</si>
  <si>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</si>
  <si>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</si>
  <si>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</si>
  <si>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</si>
  <si>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</si>
  <si>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</si>
  <si>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</si>
  <si>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</si>
  <si>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</si>
  <si>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</si>
  <si>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</si>
  <si>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</si>
  <si>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</si>
  <si>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</si>
  <si>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</si>
  <si>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</si>
  <si>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</si>
  <si>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</si>
  <si>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</si>
  <si>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</si>
  <si>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</si>
  <si>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</si>
  <si>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</si>
  <si>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</si>
  <si>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</si>
  <si>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</si>
  <si>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</si>
  <si>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</si>
  <si>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</si>
  <si>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</si>
  <si>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</si>
  <si>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</si>
  <si>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</si>
  <si>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</si>
  <si>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</si>
  <si>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</si>
  <si>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</si>
  <si>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</si>
  <si>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</si>
  <si>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</si>
  <si>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</si>
  <si>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</si>
  <si>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</si>
  <si>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</si>
  <si>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</si>
  <si>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</si>
  <si>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</si>
  <si>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</si>
  <si>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</si>
  <si>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</si>
  <si>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</si>
  <si>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</si>
  <si>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</si>
  <si>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</si>
  <si>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</si>
  <si>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</si>
  <si>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</si>
  <si>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</si>
  <si>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</si>
  <si>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</si>
  <si>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</si>
  <si>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</si>
  <si>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</si>
  <si>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</si>
  <si>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</si>
  <si>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</si>
  <si>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</si>
  <si>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</si>
  <si>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</si>
  <si>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</si>
  <si>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</si>
  <si>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</si>
  <si>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</si>
  <si>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</si>
  <si>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</si>
  <si>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</si>
  <si>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</si>
  <si>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</si>
  <si>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</si>
  <si>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</si>
  <si>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</si>
  <si>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</si>
  <si>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</si>
  <si>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</si>
  <si>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</si>
  <si>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</si>
  <si>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</si>
  <si>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</si>
  <si>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</si>
  <si>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</si>
  <si>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</si>
  <si>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</si>
  <si>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</si>
  <si>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</si>
  <si>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</si>
  <si>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</si>
  <si>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</si>
  <si>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</si>
  <si>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</si>
  <si>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</si>
  <si>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</si>
  <si>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</si>
  <si>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</si>
  <si>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</si>
  <si>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</si>
  <si>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</si>
  <si>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</si>
  <si>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</si>
  <si>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</si>
  <si>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</si>
  <si>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</si>
  <si>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</si>
  <si>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</si>
  <si>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</si>
  <si>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</si>
  <si>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</si>
  <si>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</si>
  <si>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</si>
  <si>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</si>
  <si>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</si>
  <si>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</si>
  <si>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</si>
  <si>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</si>
  <si>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</si>
  <si>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</si>
  <si>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</si>
  <si>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</si>
  <si>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</si>
  <si>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</si>
  <si>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</si>
  <si>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</si>
  <si>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</si>
  <si>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</si>
  <si>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</si>
  <si>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</si>
  <si>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</si>
  <si>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</si>
  <si>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</si>
  <si>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</si>
  <si>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</si>
  <si>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</si>
  <si>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</si>
  <si>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</si>
  <si>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</si>
  <si>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</si>
  <si>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</si>
  <si>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</si>
  <si>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</si>
  <si>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</si>
  <si>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</si>
  <si>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</si>
  <si>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</si>
  <si>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</si>
  <si>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</si>
  <si>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</si>
  <si>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</si>
  <si>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</si>
  <si>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</si>
  <si>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</si>
  <si>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</si>
  <si>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</si>
  <si>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</si>
  <si>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</si>
  <si>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</si>
  <si>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</si>
  <si>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</si>
  <si>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</si>
  <si>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</si>
  <si>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</si>
  <si>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</si>
  <si>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</si>
  <si>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</si>
  <si>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</si>
  <si>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</si>
  <si>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</si>
  <si>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</si>
  <si>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</si>
  <si>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</si>
  <si>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</si>
  <si>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</si>
  <si>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</si>
  <si>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</si>
  <si>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</si>
  <si>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</si>
  <si>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</si>
  <si>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</si>
  <si>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</si>
  <si>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</si>
  <si>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</si>
  <si>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</si>
  <si>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</si>
  <si>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</si>
  <si>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</si>
  <si>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</si>
  <si>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</si>
  <si>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</si>
  <si>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</si>
  <si>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</si>
  <si>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</si>
  <si>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</si>
  <si>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</si>
  <si>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</si>
  <si>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</si>
  <si>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</si>
  <si>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</si>
  <si>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</si>
  <si>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</si>
  <si>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</si>
  <si>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</si>
  <si>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</si>
  <si>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</si>
  <si>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</si>
  <si>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</si>
  <si>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</si>
  <si>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</si>
  <si>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</si>
  <si>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</si>
  <si>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</si>
  <si>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</si>
  <si>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</si>
  <si>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</si>
  <si>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</si>
  <si>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</si>
  <si>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</si>
  <si>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</si>
  <si>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</si>
  <si>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</si>
  <si>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</si>
  <si>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</si>
  <si>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</si>
  <si>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</si>
  <si>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</si>
  <si>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</si>
  <si>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</si>
  <si>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</si>
  <si>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</si>
  <si>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</si>
  <si>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</si>
  <si>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</si>
  <si>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</si>
  <si>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</si>
  <si>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</si>
  <si>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</si>
  <si>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</si>
  <si>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</si>
  <si>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</si>
  <si>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</si>
  <si>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</si>
  <si>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</si>
  <si>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</si>
  <si>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</si>
  <si>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</si>
  <si>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</si>
  <si>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</si>
  <si>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</si>
  <si>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</si>
  <si>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</si>
  <si>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</si>
  <si>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</si>
  <si>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</si>
  <si>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</si>
  <si>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</si>
  <si>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</si>
  <si>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</si>
  <si>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</si>
  <si>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</si>
  <si>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</si>
  <si>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</si>
  <si>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</si>
  <si>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</si>
  <si>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</si>
  <si>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</si>
  <si>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</si>
  <si>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</si>
  <si>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</si>
  <si>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</si>
  <si>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</si>
  <si>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</si>
  <si>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</si>
  <si>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</si>
  <si>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</si>
  <si>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</si>
  <si>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</si>
  <si>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</si>
  <si>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</si>
  <si>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</si>
  <si>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</si>
  <si>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</si>
  <si>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</si>
  <si>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</si>
  <si>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</si>
  <si>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</si>
  <si>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</si>
  <si>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</si>
  <si>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</si>
  <si>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</si>
  <si>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</si>
  <si>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</si>
  <si>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</si>
  <si>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</si>
  <si>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</si>
  <si>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</si>
  <si>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</si>
  <si>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</si>
  <si>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</si>
  <si>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</si>
  <si>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</si>
  <si>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</si>
  <si>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</si>
  <si>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</si>
  <si>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</si>
  <si>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</si>
  <si>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</si>
  <si>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</si>
  <si>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</si>
  <si>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</si>
  <si>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</si>
  <si>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</si>
  <si>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</si>
  <si>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</si>
  <si>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</si>
  <si>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</si>
  <si>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</si>
  <si>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</si>
  <si>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</si>
  <si>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</si>
  <si>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</si>
  <si>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</si>
  <si>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</si>
  <si>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</si>
  <si>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</si>
  <si>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</si>
  <si>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</si>
  <si>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</si>
  <si>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</si>
  <si>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</si>
  <si>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</si>
  <si>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</si>
  <si>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</si>
  <si>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</si>
  <si>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</si>
  <si>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</si>
  <si>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</si>
  <si>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</si>
  <si>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</si>
  <si>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</si>
  <si>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</si>
  <si>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</si>
  <si>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</si>
  <si>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</si>
  <si>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</si>
  <si>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</si>
  <si>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</si>
  <si>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</si>
  <si>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</si>
  <si>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</si>
  <si>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</si>
  <si>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</si>
  <si>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</si>
  <si>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</si>
  <si>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</si>
  <si>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</si>
  <si>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</si>
  <si>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</si>
  <si>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</si>
  <si>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</si>
  <si>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</si>
  <si>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</si>
  <si>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</si>
  <si>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</si>
  <si>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</si>
  <si>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</si>
  <si>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</si>
  <si>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</si>
  <si>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</si>
  <si>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</si>
  <si>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</si>
  <si>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</si>
  <si>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</si>
  <si>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</si>
  <si>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</si>
  <si>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</si>
  <si>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</si>
  <si>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</si>
  <si>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</si>
  <si>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</si>
  <si>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</si>
  <si>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</si>
  <si>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</si>
  <si>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</si>
  <si>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</si>
  <si>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</si>
  <si>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</si>
  <si>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</si>
  <si>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</si>
  <si>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</si>
  <si>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</si>
  <si>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</si>
  <si>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</si>
  <si>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</si>
  <si>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</si>
  <si>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</si>
  <si>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</si>
  <si>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</si>
  <si>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</si>
  <si>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</si>
  <si>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</si>
  <si>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</si>
  <si>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</si>
  <si>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</si>
  <si>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</si>
  <si>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</si>
  <si>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</si>
  <si>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</si>
  <si>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</si>
  <si>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</si>
  <si>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</si>
  <si>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</si>
  <si>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</si>
  <si>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</si>
  <si>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</si>
  <si>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</si>
  <si>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</si>
  <si>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</si>
  <si>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</si>
  <si>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</si>
  <si>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</si>
  <si>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</si>
  <si>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</si>
  <si>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</si>
  <si>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</si>
  <si>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</si>
  <si>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</si>
  <si>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</si>
  <si>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</si>
  <si>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</si>
  <si>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</si>
  <si>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</si>
  <si>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</si>
  <si>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</si>
  <si>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</si>
  <si>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</si>
  <si>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</si>
  <si>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</si>
  <si>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</si>
  <si>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</si>
  <si>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</si>
  <si>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</si>
  <si>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</si>
  <si>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</si>
  <si>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</si>
  <si>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</si>
  <si>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</si>
  <si>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</si>
  <si>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</si>
  <si>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</si>
  <si>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</si>
  <si>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</si>
  <si>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</si>
  <si>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</si>
  <si>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</si>
  <si>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</si>
  <si>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</si>
  <si>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</si>
  <si>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</si>
  <si>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</si>
  <si>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</si>
  <si>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</si>
  <si>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</si>
  <si>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</si>
  <si>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</si>
  <si>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</si>
  <si>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</si>
  <si>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</si>
  <si>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</si>
  <si>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</si>
  <si>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</si>
  <si>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</si>
  <si>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</si>
  <si>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</si>
  <si>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</si>
  <si>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</si>
  <si>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</si>
  <si>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</si>
  <si>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</si>
  <si>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</si>
  <si>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</si>
  <si>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</si>
  <si>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</si>
  <si>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</si>
  <si>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</si>
  <si>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</si>
  <si>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</si>
  <si>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</si>
  <si>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</si>
  <si>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</si>
  <si>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</si>
  <si>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</si>
  <si>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</si>
  <si>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</si>
  <si>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</si>
  <si>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</si>
  <si>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</si>
  <si>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</si>
  <si>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</si>
  <si>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</si>
  <si>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</si>
  <si>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</si>
  <si>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</si>
  <si>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</si>
  <si>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</si>
  <si>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</si>
  <si>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</si>
  <si>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</si>
  <si>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</si>
  <si>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</si>
  <si>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</si>
  <si>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</si>
  <si>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</si>
  <si>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</si>
  <si>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</si>
  <si>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</si>
  <si>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</si>
  <si>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</si>
  <si>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</si>
  <si>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</si>
  <si>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</si>
  <si>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</si>
  <si>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</si>
  <si>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</si>
  <si>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</si>
  <si>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</si>
  <si>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</si>
  <si>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</si>
  <si>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</si>
  <si>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</si>
  <si>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</si>
  <si>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</si>
  <si>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</si>
  <si>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</si>
  <si>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</si>
  <si>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</si>
  <si>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</si>
  <si>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</si>
  <si>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</si>
  <si>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</si>
  <si>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</si>
  <si>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</si>
  <si>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</si>
  <si>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</si>
  <si>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</si>
  <si>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</si>
  <si>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</si>
  <si>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</si>
  <si>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</si>
  <si>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</si>
  <si>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</si>
  <si>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</si>
  <si>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</si>
  <si>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</si>
  <si>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</si>
  <si>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</si>
  <si>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</si>
  <si>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</si>
  <si>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</si>
  <si>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</si>
  <si>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</si>
  <si>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</si>
  <si>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</si>
  <si>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</si>
  <si>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</si>
  <si>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</si>
  <si>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</si>
  <si>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</si>
  <si>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</si>
  <si>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</si>
  <si>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</si>
  <si>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</si>
  <si>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</si>
  <si>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</si>
  <si>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</si>
  <si>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</si>
  <si>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</si>
  <si>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</si>
  <si>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</si>
  <si>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</si>
  <si>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</si>
  <si>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</si>
  <si>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</si>
  <si>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</si>
  <si>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</si>
  <si>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</si>
  <si>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</si>
  <si>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</si>
  <si>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</si>
  <si>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</si>
  <si>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</si>
  <si>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</si>
  <si>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</si>
  <si>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</si>
  <si>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</si>
  <si>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</si>
  <si>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</si>
  <si>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</si>
  <si>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</si>
  <si>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</si>
  <si>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</si>
  <si>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</si>
  <si>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</si>
  <si>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</si>
  <si>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</si>
  <si>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</si>
  <si>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</si>
  <si>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</si>
  <si>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</si>
  <si>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</si>
  <si>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</si>
  <si>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</si>
  <si>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</si>
  <si>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</si>
  <si>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</si>
  <si>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</si>
  <si>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</si>
  <si>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</si>
  <si>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</si>
  <si>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</si>
  <si>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</si>
  <si>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</si>
  <si>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</si>
  <si>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</si>
  <si>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</si>
  <si>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</si>
  <si>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</si>
  <si>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</si>
  <si>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</si>
  <si>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</si>
  <si>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</si>
  <si>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</si>
  <si>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</si>
  <si>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</si>
  <si>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</si>
  <si>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</si>
  <si>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</si>
  <si>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</si>
  <si>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</si>
  <si>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</si>
  <si>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</si>
  <si>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</si>
  <si>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</si>
  <si>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</si>
  <si>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</si>
  <si>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</si>
  <si>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</si>
  <si>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</si>
  <si>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</si>
  <si>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</si>
  <si>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</si>
  <si>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</si>
  <si>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</si>
  <si>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</si>
  <si>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</si>
  <si>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</si>
  <si>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</si>
  <si>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</si>
  <si>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</si>
  <si>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</si>
  <si>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</si>
  <si>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</si>
  <si>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</si>
  <si>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</si>
  <si>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</si>
  <si>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</si>
  <si>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</si>
  <si>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</si>
  <si>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</si>
  <si>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</si>
  <si>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</si>
  <si>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</si>
  <si>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</si>
  <si>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</si>
  <si>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</si>
  <si>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</si>
  <si>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</si>
  <si>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</si>
  <si>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</si>
  <si>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</si>
  <si>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</si>
  <si>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</si>
  <si>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</si>
  <si>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</si>
  <si>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</si>
  <si>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</si>
  <si>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</si>
  <si>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</si>
  <si>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</si>
  <si>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</si>
  <si>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</si>
  <si>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</si>
  <si>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</si>
  <si>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</si>
  <si>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</si>
  <si>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</si>
  <si>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</si>
  <si>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</si>
  <si>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</si>
  <si>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</si>
  <si>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</si>
  <si>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</si>
  <si>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</si>
  <si>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</si>
  <si>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</si>
  <si>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</si>
  <si>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</si>
  <si>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</si>
  <si>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</si>
  <si>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</si>
  <si>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</si>
  <si>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</si>
  <si>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</si>
  <si>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</si>
  <si>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</si>
  <si>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</si>
  <si>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</si>
  <si>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</si>
  <si>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</si>
  <si>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</si>
  <si>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</si>
  <si>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</si>
  <si>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</si>
  <si>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</si>
  <si>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</si>
  <si>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</si>
  <si>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</si>
  <si>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</si>
  <si>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</si>
  <si>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</si>
  <si>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</si>
  <si>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</si>
  <si>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</si>
  <si>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</si>
  <si>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</si>
  <si>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</si>
  <si>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</si>
  <si>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</si>
  <si>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</si>
  <si>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</si>
  <si>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</si>
  <si>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</si>
  <si>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</si>
  <si>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</si>
  <si>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</si>
  <si>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</si>
  <si>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</si>
  <si>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</si>
  <si>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</si>
  <si>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</si>
  <si>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</si>
  <si>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</si>
  <si>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</si>
  <si>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</si>
  <si>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</si>
  <si>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</si>
  <si>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</si>
  <si>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</si>
  <si>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</si>
  <si>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</si>
  <si>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</si>
  <si>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</si>
  <si>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</si>
  <si>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</si>
  <si>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</si>
  <si>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</si>
  <si>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</si>
  <si>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</si>
  <si>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</si>
  <si>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</si>
  <si>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</si>
  <si>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</si>
  <si>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</si>
  <si>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</si>
  <si>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</si>
  <si>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</si>
  <si>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</si>
  <si>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</si>
  <si>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</si>
  <si>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</si>
  <si>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</si>
  <si>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</si>
  <si>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</si>
  <si>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</si>
  <si>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</si>
  <si>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</si>
  <si>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</si>
  <si>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</si>
  <si>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</si>
  <si>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</si>
  <si>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</si>
  <si>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</si>
  <si>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</si>
  <si>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</si>
  <si>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</si>
  <si>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</si>
  <si>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</si>
  <si>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</si>
  <si>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</si>
  <si>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</si>
  <si>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</si>
  <si>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</si>
  <si>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</si>
  <si>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</si>
  <si>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</si>
  <si>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</si>
  <si>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</si>
  <si>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</si>
  <si>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</si>
  <si>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</si>
  <si>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</si>
  <si>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</si>
  <si>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</si>
  <si>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</si>
  <si>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</si>
  <si>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</si>
  <si>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</si>
  <si>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</si>
  <si>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</si>
  <si>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</si>
  <si>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</si>
  <si>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</si>
  <si>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</si>
  <si>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</si>
  <si>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</si>
  <si>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</si>
  <si>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</si>
  <si>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</si>
  <si>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</si>
  <si>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</si>
  <si>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</si>
  <si>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</si>
  <si>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</si>
  <si>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</si>
  <si>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</si>
  <si>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</si>
  <si>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</si>
  <si>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</si>
  <si>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</si>
  <si>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</si>
  <si>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</si>
  <si>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</si>
  <si>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</si>
  <si>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</si>
  <si>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</si>
  <si>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</si>
  <si>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</si>
  <si>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</si>
  <si>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</si>
  <si>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</si>
  <si>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</si>
  <si>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</si>
  <si>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</si>
  <si>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</si>
  <si>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</si>
  <si>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</si>
  <si>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</si>
  <si>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</si>
  <si>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</si>
  <si>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</si>
  <si>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</si>
  <si>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</si>
  <si>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</si>
  <si>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</si>
  <si>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</si>
  <si>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</si>
  <si>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</si>
  <si>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</si>
  <si>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</si>
  <si>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</si>
  <si>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</si>
  <si>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</si>
  <si>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</si>
  <si>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</si>
  <si>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</si>
  <si>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</si>
  <si>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</si>
  <si>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</si>
  <si>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</si>
  <si>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</si>
  <si>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</si>
  <si>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</si>
  <si>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</si>
  <si>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</si>
  <si>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</si>
  <si>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</si>
  <si>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</si>
  <si>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</si>
  <si>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</si>
  <si>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</si>
  <si>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</si>
  <si>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</si>
  <si>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</si>
  <si>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</si>
  <si>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</si>
  <si>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</si>
  <si>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</si>
  <si>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</si>
  <si>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</si>
  <si>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</si>
  <si>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</si>
  <si>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</si>
  <si>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</si>
  <si>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</si>
  <si>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</si>
  <si>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</si>
  <si>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</si>
  <si>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</si>
  <si>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</si>
  <si>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</si>
  <si>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</si>
  <si>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</si>
  <si>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</si>
  <si>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</si>
  <si>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</si>
  <si>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</si>
  <si>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</si>
  <si>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</si>
  <si>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</si>
  <si>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</si>
  <si>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</si>
  <si>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</si>
  <si>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</si>
  <si>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</si>
  <si>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</si>
  <si>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</si>
  <si>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</si>
  <si>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</si>
  <si>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</si>
  <si>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</si>
  <si>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</si>
  <si>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</si>
  <si>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</si>
  <si>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</si>
  <si>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</si>
  <si>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</si>
  <si>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</si>
  <si>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</si>
  <si>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</si>
  <si>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</si>
  <si>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</si>
  <si>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</si>
  <si>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</si>
  <si>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</si>
  <si>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</si>
  <si>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</si>
  <si>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</si>
  <si>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</si>
  <si>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</si>
  <si>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</si>
  <si>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</si>
  <si>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</si>
  <si>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</si>
  <si>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</si>
  <si>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</si>
  <si>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</si>
  <si>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</si>
  <si>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</si>
  <si>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</si>
  <si>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</si>
  <si>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</si>
  <si>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</si>
  <si>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</si>
  <si>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</si>
  <si>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</si>
  <si>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</si>
  <si>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</si>
  <si>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</si>
  <si>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</si>
  <si>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</si>
  <si>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</si>
  <si>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</si>
  <si>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</si>
  <si>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</si>
  <si>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</si>
  <si>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</si>
  <si>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</si>
  <si>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</si>
  <si>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</si>
  <si>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</si>
  <si>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</si>
  <si>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</si>
  <si>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</si>
  <si>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</si>
  <si>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</si>
  <si>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</si>
  <si>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</si>
  <si>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</si>
  <si>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</si>
  <si>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</si>
  <si>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</si>
  <si>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</si>
  <si>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</si>
  <si>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</si>
  <si>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</si>
  <si>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</si>
  <si>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</si>
  <si>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</si>
  <si>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</si>
  <si>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</si>
  <si>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</si>
  <si>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</si>
  <si>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</si>
  <si>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</si>
  <si>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</si>
  <si>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</si>
  <si>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</si>
  <si>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</si>
  <si>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</si>
  <si>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</si>
  <si>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</si>
  <si>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</si>
  <si>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</si>
  <si>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</si>
  <si>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</si>
  <si>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</si>
  <si>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</si>
  <si>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</si>
  <si>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</si>
  <si>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</si>
  <si>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</si>
  <si>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</si>
  <si>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</si>
  <si>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</si>
  <si>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</si>
  <si>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</si>
  <si>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</si>
  <si>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</si>
  <si>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</si>
  <si>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</si>
  <si>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</si>
  <si>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</si>
  <si>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</si>
  <si>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</si>
  <si>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</si>
  <si>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</si>
  <si>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</si>
  <si>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</si>
  <si>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</si>
  <si>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</si>
  <si>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</si>
  <si>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</si>
  <si>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</si>
  <si>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</si>
  <si>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</si>
  <si>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</si>
  <si>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</si>
  <si>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</si>
  <si>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</si>
  <si>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</si>
  <si>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</si>
  <si>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</si>
  <si>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</si>
  <si>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</si>
  <si>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</si>
  <si>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</si>
  <si>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</si>
  <si>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</si>
  <si>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</si>
  <si>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</si>
  <si>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</si>
  <si>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</si>
  <si>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</si>
  <si>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</si>
  <si>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</si>
  <si>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</si>
  <si>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</si>
  <si>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</si>
  <si>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</si>
  <si>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</si>
  <si>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</si>
  <si>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</si>
  <si>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</si>
  <si>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</si>
  <si>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</si>
  <si>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</si>
  <si>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</si>
  <si>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</si>
  <si>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</si>
  <si>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</si>
  <si>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</si>
  <si>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</si>
  <si>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</si>
  <si>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</si>
  <si>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</si>
  <si>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</si>
  <si>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</si>
  <si>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</si>
  <si>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</si>
  <si>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</si>
  <si>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</si>
  <si>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</si>
  <si>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</si>
  <si>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</si>
  <si>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</si>
  <si>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</si>
  <si>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</si>
  <si>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</si>
  <si>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</si>
  <si>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</si>
  <si>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</si>
  <si>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</si>
  <si>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</si>
  <si>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</si>
  <si>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</si>
  <si>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</si>
  <si>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</si>
  <si>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</si>
  <si>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</si>
  <si>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</si>
  <si>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</si>
  <si>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</si>
  <si>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</si>
  <si>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</si>
  <si>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</si>
  <si>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</si>
  <si>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</si>
  <si>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</si>
  <si>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</si>
  <si>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</si>
  <si>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</si>
  <si>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</si>
  <si>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</si>
  <si>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</si>
  <si>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</si>
  <si>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</si>
  <si>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</si>
  <si>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</si>
  <si>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</si>
  <si>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</si>
  <si>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</si>
  <si>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</si>
  <si>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</si>
  <si>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</si>
  <si>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</si>
  <si>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</si>
  <si>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</si>
  <si>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</si>
  <si>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</si>
  <si>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</si>
  <si>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</si>
  <si>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</si>
  <si>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</si>
  <si>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</si>
  <si>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</si>
  <si>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</si>
  <si>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</si>
  <si>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</si>
  <si>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</si>
  <si>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</si>
  <si>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</si>
  <si>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</si>
  <si>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</si>
  <si>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</si>
  <si>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</si>
  <si>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</si>
  <si>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</si>
  <si>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</si>
  <si>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</si>
  <si>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</si>
  <si>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</si>
  <si>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</si>
  <si>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</si>
  <si>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</si>
  <si>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</si>
  <si>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</si>
  <si>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</si>
  <si>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</si>
  <si>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</si>
  <si>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</si>
  <si>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</si>
  <si>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</si>
  <si>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</si>
  <si>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</si>
  <si>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</si>
  <si>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</si>
  <si>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</si>
  <si>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</si>
  <si>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</si>
  <si>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</si>
  <si>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</si>
  <si>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</si>
  <si>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</si>
  <si>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</si>
  <si>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</si>
  <si>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</si>
  <si>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</si>
  <si>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</si>
  <si>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</si>
  <si>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</si>
  <si>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</si>
  <si>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</si>
  <si>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</si>
  <si>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</si>
  <si>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</si>
  <si>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</si>
  <si>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</si>
  <si>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</si>
  <si>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</si>
  <si>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</si>
  <si>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</si>
  <si>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</si>
  <si>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</si>
  <si>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</si>
  <si>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</si>
  <si>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</si>
  <si>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</si>
  <si>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</si>
  <si>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</si>
  <si>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</si>
  <si>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</si>
  <si>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</si>
  <si>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</si>
  <si>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</si>
  <si>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</si>
  <si>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</si>
  <si>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</si>
  <si>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</si>
  <si>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</si>
  <si>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</si>
  <si>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</si>
  <si>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</si>
  <si>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</si>
  <si>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</si>
  <si>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</si>
  <si>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</si>
  <si>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</si>
  <si>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</si>
  <si>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</si>
  <si>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</si>
  <si>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</si>
  <si>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</si>
  <si>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</si>
  <si>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</si>
  <si>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</si>
  <si>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</si>
  <si>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</si>
  <si>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</si>
  <si>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</si>
  <si>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</si>
  <si>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</si>
  <si>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</si>
  <si>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</si>
  <si>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</si>
  <si>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</si>
  <si>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</si>
  <si>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</si>
  <si>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</si>
  <si>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</si>
  <si>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</si>
  <si>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</si>
  <si>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</si>
  <si>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</si>
  <si>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</si>
  <si>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</si>
  <si>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</si>
  <si>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</si>
  <si>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</si>
  <si>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</si>
  <si>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</si>
  <si>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</si>
  <si>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</si>
  <si>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</si>
  <si>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</si>
  <si>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</si>
  <si>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</si>
  <si>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</si>
  <si>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</si>
  <si>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</si>
  <si>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</si>
  <si>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</si>
  <si>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</si>
  <si>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</si>
  <si>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</si>
  <si>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</si>
  <si>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</si>
  <si>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</si>
  <si>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</si>
  <si>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</si>
  <si>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</si>
  <si>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</si>
  <si>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</si>
  <si>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</si>
  <si>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</si>
  <si>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</si>
  <si>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</si>
  <si>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</si>
  <si>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</si>
  <si>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</si>
  <si>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</si>
  <si>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</si>
  <si>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</si>
  <si>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</si>
  <si>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</si>
  <si>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</si>
  <si>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</si>
  <si>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</si>
  <si>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</si>
  <si>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</si>
  <si>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</si>
  <si>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</si>
  <si>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</si>
  <si>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</si>
  <si>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</si>
  <si>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</si>
  <si>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</si>
  <si>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</si>
  <si>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</si>
  <si>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</si>
  <si>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</si>
  <si>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</si>
  <si>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</si>
  <si>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</si>
  <si>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</si>
  <si>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</si>
  <si>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</si>
  <si>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</si>
  <si>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</si>
  <si>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</si>
  <si>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</si>
  <si>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</si>
  <si>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</si>
  <si>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</si>
  <si>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</si>
  <si>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</si>
  <si>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</si>
  <si>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</si>
  <si>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</si>
  <si>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</si>
  <si>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</si>
  <si>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</si>
  <si>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</si>
  <si>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</si>
  <si>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</si>
  <si>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</si>
  <si>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</si>
  <si>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</si>
  <si>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</si>
  <si>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</si>
  <si>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</si>
  <si>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</si>
  <si>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</si>
  <si>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</si>
  <si>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</si>
  <si>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</si>
  <si>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</si>
  <si>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</si>
  <si>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</si>
  <si>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</si>
  <si>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</si>
  <si>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</si>
  <si>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</si>
  <si>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</si>
  <si>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</si>
  <si>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</si>
  <si>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</si>
  <si>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</si>
  <si>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</si>
  <si>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</si>
  <si>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</si>
  <si>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</si>
  <si>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</si>
  <si>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</si>
  <si>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</si>
  <si>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</si>
  <si>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</si>
  <si>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</si>
  <si>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</si>
  <si>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</si>
  <si>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</si>
  <si>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</si>
  <si>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</si>
  <si>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</si>
  <si>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</si>
  <si>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</si>
  <si>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</si>
  <si>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</si>
  <si>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</si>
  <si>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</si>
  <si>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</si>
  <si>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</si>
  <si>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</si>
  <si>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</si>
  <si>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</si>
  <si>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</si>
  <si>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</si>
  <si>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</si>
  <si>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</si>
  <si>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</si>
  <si>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</si>
  <si>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</si>
  <si>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</si>
  <si>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</si>
  <si>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</si>
  <si>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</si>
  <si>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</si>
  <si>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</si>
  <si>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</si>
  <si>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</si>
  <si>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</si>
  <si>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</si>
  <si>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</si>
  <si>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</si>
  <si>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</si>
  <si>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</si>
  <si>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</si>
  <si>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</si>
  <si>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</si>
  <si>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</si>
  <si>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</si>
  <si>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</si>
  <si>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</si>
  <si>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</si>
  <si>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</si>
  <si>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</si>
  <si>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</si>
  <si>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</si>
  <si>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</si>
  <si>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</si>
  <si>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</si>
  <si>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</si>
  <si>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</si>
  <si>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</si>
  <si>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</si>
  <si>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</si>
  <si>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</si>
  <si>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</si>
  <si>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</si>
  <si>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</si>
  <si>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</si>
  <si>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</si>
  <si>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</si>
  <si>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</si>
  <si>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</si>
  <si>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</si>
  <si>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</si>
  <si>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</si>
  <si>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</si>
  <si>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</si>
  <si>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</si>
  <si>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</si>
  <si>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</si>
  <si>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</si>
  <si>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</si>
  <si>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</si>
  <si>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</si>
  <si>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</si>
  <si>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IHI Connectors</t>
  </si>
  <si>
    <t>36-2978395</t>
  </si>
  <si>
    <t>IRS</t>
  </si>
  <si>
    <t>7700 St. Clair Ave. Mentor, OH 44060</t>
  </si>
  <si>
    <t xml:space="preserve">Tom Pickett / Ken Kickel </t>
  </si>
  <si>
    <t>Compliance@ihinet.com</t>
  </si>
  <si>
    <t>440-951-7186</t>
  </si>
  <si>
    <t xml:space="preserve">Charles Ridley </t>
  </si>
  <si>
    <t>CEO</t>
  </si>
  <si>
    <t>cridley@ihinet.com</t>
  </si>
  <si>
    <t>100%</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</si>
  <si>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
The smelters in the supply chain source tin from covered countries including the DRC and Rwanda and have been certified by the RMI to do so in compliance with the Dodd-Frank Act.</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</si>
  <si>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
The smelters in the supply chain source tin from covered countries including the DRC and Rwanda and have been certified by the RMI to do so in compliance with the Dodd-Frank 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</si>
</sst>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ihin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ridley@ihin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5E90D0-6487-4192-A58A-FD235C539C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8C00A4-EA5C-4AD8-AE02-2020A5A18ED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138.75" customHeight="1">
      <c r="A39" s="41"/>
      <c r="B39" s="40" t="str">
        <f ca="1">OFFSET(L!$C$1,MATCH("Declaration"&amp;ADDRESS(ROW(),COLUMN(),4),L!$A:$A,0)-1,SL,,)&amp;P39</f>
        <v>Tin  (*)</v>
      </c>
      <c r="C39" s="10"/>
      <c r="D39" s="326" t="s">
        <v>488</v>
      </c>
      <c r="E39" s="327"/>
      <c r="F39" s="47"/>
      <c r="G39" s="334" t="s">
        <v>15806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140.25" customHeight="1">
      <c r="A45" s="41"/>
      <c r="B45" s="40" t="str">
        <f ca="1">OFFSET(L!$C$1,MATCH("Declaration"&amp;ADDRESS(ROW(),COLUMN(),4),L!$A:$A,0)-1,SL,,)&amp;P45</f>
        <v>Tin  (*)</v>
      </c>
      <c r="C45" s="10"/>
      <c r="D45" s="326" t="s">
        <v>488</v>
      </c>
      <c r="E45" s="327"/>
      <c r="F45" s="47"/>
      <c r="G45" s="334" t="s">
        <v>15807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B7631F-AB29-439E-B0C1-0EF99317D102}"/>
    <hyperlink ref="D20" r:id="rId4" xr:uid="{2501E5CF-4766-4041-92D6-6E32CC64909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E17" sqref="E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5" customHeight="1">
      <c r="A5" s="262" t="s">
        <v>772</v>
      </c>
      <c r="B5" s="182" t="s">
        <v>1126</v>
      </c>
      <c r="C5" s="186" t="s">
        <v>12928</v>
      </c>
      <c r="D5" s="230"/>
      <c r="E5" s="182" t="s">
        <v>1092</v>
      </c>
      <c r="F5" s="182" t="s">
        <v>772</v>
      </c>
      <c r="G5" s="182" t="s">
        <v>13240</v>
      </c>
      <c r="H5" s="183">
        <v>0</v>
      </c>
      <c r="I5" s="184" t="s">
        <v>1783</v>
      </c>
      <c r="J5" s="184" t="s">
        <v>1674</v>
      </c>
      <c r="K5" s="224"/>
      <c r="L5" s="224"/>
      <c r="M5" s="224"/>
      <c r="N5" s="224"/>
      <c r="O5" s="224"/>
      <c r="P5" s="185"/>
      <c r="Q5" s="225"/>
      <c r="R5" s="182" t="str">
        <f ca="1">IF(ISERROR($V5),"",OFFSET('Smelter Look-up'!$C$4,$V5-4,0)&amp;"")</f>
        <v>Mineracao Taboca S.A.</v>
      </c>
      <c r="S5" s="181" t="str">
        <f t="shared" ref="S5" ca="1" si="0">IF(B5="","",IF(ISERROR(MATCH($E5,CL,0)),"Unknown",INDIRECT("'C'!$A$"&amp;MATCH($E5,CL,0)+1)))</f>
        <v>BR</v>
      </c>
      <c r="T5" s="181" t="str">
        <f ca="1">IF(B5="","",IF(ISERROR(MATCH($J5,SorP!$B$1:$B$6279,0)),"",INDIRECT("'SorP'!$A$"&amp;MATCH($S5&amp;$J5,SorP!C:C,0))))</f>
        <v>BR-SP</v>
      </c>
      <c r="U5" s="201"/>
      <c r="V5" s="226">
        <f>IF(C5="",NA(),IF(OR(C5="Smelter not listed",C5="Smelter not yet identified"),MATCH($B5&amp;$D5,'Smelter Look-up'!$J:$J,0),MATCH($B5&amp;$C5,'Smelter Look-up'!$J:$J,0)))</f>
        <v>467</v>
      </c>
      <c r="X5" s="227">
        <f t="shared" ref="X5" si="1">IF(AND(C5="Smelter not listed",OR(LEN(D5)=0,LEN(E5)=0)),1,0)</f>
        <v>0</v>
      </c>
      <c r="AB5" s="228" t="str">
        <f t="shared" ref="AB5" si="2">B5&amp;C5</f>
        <v>TinMineracao Taboca SA</v>
      </c>
    </row>
    <row r="6" spans="1:34" s="227" customFormat="1" ht="19.5" customHeight="1">
      <c r="A6" s="262" t="s">
        <v>771</v>
      </c>
      <c r="B6" s="182" t="s">
        <v>1126</v>
      </c>
      <c r="C6" s="186" t="s">
        <v>817</v>
      </c>
      <c r="D6" s="230"/>
      <c r="E6" s="182" t="s">
        <v>1111</v>
      </c>
      <c r="F6" s="182" t="s">
        <v>771</v>
      </c>
      <c r="G6" s="182" t="s">
        <v>13240</v>
      </c>
      <c r="H6" s="183">
        <v>0</v>
      </c>
      <c r="I6" s="184" t="s">
        <v>1780</v>
      </c>
      <c r="J6" s="184" t="s">
        <v>8688</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IF(C6="",NA(),IF(OR(C6="Smelter not listed",C6="Smelter not yet identified"),MATCH($B6&amp;$D6,'Smelter Look-up'!$J:$J,0),MATCH($B6&amp;$C6,'Smelter Look-up'!$J:$J,0)))</f>
        <v>458</v>
      </c>
      <c r="X6" s="227">
        <f t="shared" ref="X6:X37" si="4">IF(AND(C6="Smelter not listed",OR(LEN(D6)=0,LEN(E6)=0)),1,0)</f>
        <v>0</v>
      </c>
      <c r="AB6" s="228" t="str">
        <f t="shared" ref="AB6:AB37" si="5">B6&amp;C6</f>
        <v>TinMalaysia Smelting Corporation (MSC)</v>
      </c>
    </row>
    <row r="7" spans="1:34" s="227" customFormat="1" ht="19.899999999999999" customHeight="1">
      <c r="A7" s="262" t="s">
        <v>784</v>
      </c>
      <c r="B7" s="182" t="s">
        <v>1126</v>
      </c>
      <c r="C7" s="186" t="s">
        <v>1027</v>
      </c>
      <c r="D7" s="230"/>
      <c r="E7" s="182" t="s">
        <v>884</v>
      </c>
      <c r="F7" s="182" t="s">
        <v>784</v>
      </c>
      <c r="G7" s="182" t="s">
        <v>13240</v>
      </c>
      <c r="H7" s="183">
        <v>0</v>
      </c>
      <c r="I7" s="184" t="s">
        <v>1795</v>
      </c>
      <c r="J7" s="184" t="s">
        <v>1796</v>
      </c>
      <c r="K7" s="224"/>
      <c r="L7" s="224"/>
      <c r="M7" s="224"/>
      <c r="N7" s="224"/>
      <c r="O7" s="224"/>
      <c r="P7" s="185"/>
      <c r="Q7" s="225"/>
      <c r="R7" s="182" t="str">
        <f ca="1">IF(ISERROR($V7),"",OFFSET('Smelter Look-up'!$C$4,$V7-4,0)&amp;"")</f>
        <v>Thaisarco</v>
      </c>
      <c r="S7" s="181" t="str">
        <f t="shared" ca="1" si="3"/>
        <v>TH</v>
      </c>
      <c r="T7" s="181" t="str">
        <f ca="1">IF(B7="","",IF(ISERROR(MATCH($J7,SorP!$B$1:$B$6279,0)),"",INDIRECT("'SorP'!$A$"&amp;MATCH($S7&amp;$J7,SorP!C:C,0))))</f>
        <v>TH-83</v>
      </c>
      <c r="U7" s="201"/>
      <c r="V7" s="226">
        <f>IF(C7="",NA(),IF(OR(C7="Smelter not listed",C7="Smelter not yet identified"),MATCH($B7&amp;$D7,'Smelter Look-up'!$J:$J,0),MATCH($B7&amp;$C7,'Smelter Look-up'!$J:$J,0)))</f>
        <v>526</v>
      </c>
      <c r="X7" s="227">
        <f t="shared" si="4"/>
        <v>0</v>
      </c>
      <c r="AB7" s="228" t="str">
        <f t="shared" si="5"/>
        <v>TinThaisarco</v>
      </c>
    </row>
    <row r="8" spans="1:34" s="227" customFormat="1" ht="19.899999999999999" customHeight="1">
      <c r="A8" s="262" t="s">
        <v>800</v>
      </c>
      <c r="B8" s="182" t="s">
        <v>1126</v>
      </c>
      <c r="C8" s="186" t="s">
        <v>13802</v>
      </c>
      <c r="D8" s="230"/>
      <c r="E8" s="182" t="s">
        <v>1101</v>
      </c>
      <c r="F8" s="182" t="s">
        <v>800</v>
      </c>
      <c r="G8" s="182" t="s">
        <v>13240</v>
      </c>
      <c r="H8" s="183">
        <v>0</v>
      </c>
      <c r="I8" s="184" t="s">
        <v>1792</v>
      </c>
      <c r="J8" s="184" t="s">
        <v>6065</v>
      </c>
      <c r="K8" s="224"/>
      <c r="L8" s="224"/>
      <c r="M8" s="224"/>
      <c r="N8" s="224"/>
      <c r="O8" s="224"/>
      <c r="P8" s="185"/>
      <c r="Q8" s="225"/>
      <c r="R8" s="182" t="str">
        <f ca="1">IF(ISERROR($V8),"",OFFSET('Smelter Look-up'!$C$4,$V8-4,0)&amp;"")</f>
        <v>PT Timah Tbk Kundur</v>
      </c>
      <c r="S8" s="181" t="str">
        <f t="shared" ca="1" si="3"/>
        <v>ID</v>
      </c>
      <c r="T8" s="181" t="str">
        <f ca="1">IF(B8="","",IF(ISERROR(MATCH($J8,SorP!$B$1:$B$6279,0)),"",INDIRECT("'SorP'!$A$"&amp;MATCH($S8&amp;$J8,SorP!C:C,0))))</f>
        <v>ID-RI</v>
      </c>
      <c r="U8" s="201"/>
      <c r="V8" s="226">
        <f>IF(C8="",NA(),IF(OR(C8="Smelter not listed",C8="Smelter not yet identified"),MATCH($B8&amp;$D8,'Smelter Look-up'!$J:$J,0),MATCH($B8&amp;$C8,'Smelter Look-up'!$J:$J,0)))</f>
        <v>513</v>
      </c>
      <c r="X8" s="227">
        <f t="shared" si="4"/>
        <v>0</v>
      </c>
      <c r="AB8" s="228" t="str">
        <f t="shared" si="5"/>
        <v>TinPT Timah Tbk Kundur</v>
      </c>
    </row>
    <row r="9" spans="1:34" s="227" customFormat="1" ht="19.899999999999999" customHeight="1">
      <c r="A9" s="262" t="s">
        <v>781</v>
      </c>
      <c r="B9" s="182" t="s">
        <v>1126</v>
      </c>
      <c r="C9" s="186" t="s">
        <v>13801</v>
      </c>
      <c r="D9" s="230"/>
      <c r="E9" s="182" t="s">
        <v>1101</v>
      </c>
      <c r="F9" s="182" t="s">
        <v>781</v>
      </c>
      <c r="G9" s="182" t="s">
        <v>13240</v>
      </c>
      <c r="H9" s="183">
        <v>0</v>
      </c>
      <c r="I9" s="184" t="s">
        <v>1794</v>
      </c>
      <c r="J9" s="184" t="s">
        <v>12852</v>
      </c>
      <c r="K9" s="224"/>
      <c r="L9" s="224"/>
      <c r="M9" s="224"/>
      <c r="N9" s="224"/>
      <c r="O9" s="224"/>
      <c r="P9" s="185"/>
      <c r="Q9" s="225"/>
      <c r="R9" s="182" t="str">
        <f ca="1">IF(ISERROR($V9),"",OFFSET('Smelter Look-up'!$C$4,$V9-4,0)&amp;"")</f>
        <v>PT Timah Tbk Mentok</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514</v>
      </c>
      <c r="X9" s="227">
        <f t="shared" si="4"/>
        <v>0</v>
      </c>
      <c r="AB9" s="228" t="str">
        <f t="shared" si="5"/>
        <v>TinPT Timah Tbk Mentok</v>
      </c>
    </row>
    <row r="10" spans="1:34" s="227" customFormat="1" ht="19.899999999999999" customHeight="1">
      <c r="A10" s="262" t="s">
        <v>1815</v>
      </c>
      <c r="B10" s="182" t="s">
        <v>1126</v>
      </c>
      <c r="C10" s="186" t="s">
        <v>15533</v>
      </c>
      <c r="D10" s="230"/>
      <c r="E10" s="182" t="s">
        <v>1091</v>
      </c>
      <c r="F10" s="182" t="s">
        <v>1815</v>
      </c>
      <c r="G10" s="182" t="s">
        <v>13240</v>
      </c>
      <c r="H10" s="183">
        <v>0</v>
      </c>
      <c r="I10" s="184" t="s">
        <v>1816</v>
      </c>
      <c r="J10" s="184" t="s">
        <v>3153</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IF(C10="",NA(),IF(OR(C10="Smelter not listed",C10="Smelter not yet identified"),MATCH($B10&amp;$D10,'Smelter Look-up'!$J:$J,0),MATCH($B10&amp;$C10,'Smelter Look-up'!$J:$J,0)))</f>
        <v>394</v>
      </c>
      <c r="X10" s="227">
        <f t="shared" si="4"/>
        <v>0</v>
      </c>
      <c r="AB10" s="228" t="str">
        <f t="shared" si="5"/>
        <v>TinAurubis Beerse</v>
      </c>
    </row>
    <row r="11" spans="1:34" s="227" customFormat="1" ht="19.899999999999999" customHeight="1">
      <c r="A11" s="262" t="s">
        <v>773</v>
      </c>
      <c r="B11" s="182" t="s">
        <v>1126</v>
      </c>
      <c r="C11" s="186" t="s">
        <v>1030</v>
      </c>
      <c r="D11" s="230"/>
      <c r="E11" s="182" t="s">
        <v>876</v>
      </c>
      <c r="F11" s="182" t="s">
        <v>773</v>
      </c>
      <c r="G11" s="182" t="s">
        <v>13240</v>
      </c>
      <c r="H11" s="183">
        <v>0</v>
      </c>
      <c r="I11" s="184" t="s">
        <v>1785</v>
      </c>
      <c r="J11" s="184" t="s">
        <v>9115</v>
      </c>
      <c r="K11" s="224"/>
      <c r="L11" s="224"/>
      <c r="M11" s="224"/>
      <c r="N11" s="224"/>
      <c r="O11" s="224"/>
      <c r="P11" s="185"/>
      <c r="Q11" s="225"/>
      <c r="R11" s="182" t="str">
        <f ca="1">IF(ISERROR($V11),"",OFFSET('Smelter Look-up'!$C$4,$V11-4,0)&amp;"")</f>
        <v>Minsur</v>
      </c>
      <c r="S11" s="181" t="str">
        <f t="shared" ca="1" si="3"/>
        <v>PE</v>
      </c>
      <c r="T11" s="181" t="str">
        <f ca="1">IF(B11="","",IF(ISERROR(MATCH($J11,SorP!$B$1:$B$6279,0)),"",INDIRECT("'SorP'!$A$"&amp;MATCH($S11&amp;$J11,SorP!C:C,0))))</f>
        <v>PE-ICA</v>
      </c>
      <c r="U11" s="201"/>
      <c r="V11" s="226">
        <f>IF(C11="",NA(),IF(OR(C11="Smelter not listed",C11="Smelter not yet identified"),MATCH($B11&amp;$D11,'Smelter Look-up'!$J:$J,0),MATCH($B11&amp;$C11,'Smelter Look-up'!$J:$J,0)))</f>
        <v>470</v>
      </c>
      <c r="X11" s="227">
        <f t="shared" si="4"/>
        <v>0</v>
      </c>
      <c r="AB11" s="228" t="str">
        <f t="shared" si="5"/>
        <v>TinMinsur</v>
      </c>
    </row>
    <row r="12" spans="1:34" s="227" customFormat="1" ht="19.899999999999999" customHeight="1">
      <c r="A12" s="262" t="s">
        <v>13184</v>
      </c>
      <c r="B12" s="182" t="s">
        <v>1126</v>
      </c>
      <c r="C12" s="186" t="s">
        <v>13183</v>
      </c>
      <c r="D12" s="230"/>
      <c r="E12" s="182" t="s">
        <v>2432</v>
      </c>
      <c r="F12" s="182" t="s">
        <v>13184</v>
      </c>
      <c r="G12" s="182" t="s">
        <v>13240</v>
      </c>
      <c r="H12" s="183">
        <v>0</v>
      </c>
      <c r="I12" s="184" t="s">
        <v>13185</v>
      </c>
      <c r="J12" s="184" t="s">
        <v>1737</v>
      </c>
      <c r="K12" s="224"/>
      <c r="L12" s="224"/>
      <c r="M12" s="224"/>
      <c r="N12" s="224"/>
      <c r="O12" s="224"/>
      <c r="P12" s="185"/>
      <c r="Q12" s="225"/>
      <c r="R12" s="182" t="str">
        <f ca="1">IF(ISERROR($V12),"",OFFSET('Smelter Look-up'!$C$4,$V12-4,0)&amp;"")</f>
        <v>Tin Technology &amp; Refining</v>
      </c>
      <c r="S12" s="181" t="str">
        <f t="shared" ca="1" si="3"/>
        <v>US</v>
      </c>
      <c r="T12" s="181" t="str">
        <f ca="1">IF(B12="","",IF(ISERROR(MATCH($J12,SorP!$B$1:$B$6279,0)),"",INDIRECT("'SorP'!$A$"&amp;MATCH($S12&amp;$J12,SorP!C:C,0))))</f>
        <v>US-PA</v>
      </c>
      <c r="U12" s="201"/>
      <c r="V12" s="226">
        <f>IF(C12="",NA(),IF(OR(C12="Smelter not listed",C12="Smelter not yet identified"),MATCH($B12&amp;$D12,'Smelter Look-up'!$J:$J,0),MATCH($B12&amp;$C12,'Smelter Look-up'!$J:$J,0)))</f>
        <v>530</v>
      </c>
      <c r="X12" s="227">
        <f t="shared" si="4"/>
        <v>0</v>
      </c>
      <c r="AB12" s="228" t="str">
        <f t="shared" si="5"/>
        <v>TinTin Technology &amp; Refining</v>
      </c>
    </row>
    <row r="13" spans="1:34" s="227" customFormat="1" ht="19.899999999999999" customHeight="1">
      <c r="A13" s="262" t="s">
        <v>780</v>
      </c>
      <c r="B13" s="182" t="s">
        <v>1126</v>
      </c>
      <c r="C13" s="186" t="s">
        <v>2157</v>
      </c>
      <c r="D13" s="230"/>
      <c r="E13" s="182" t="s">
        <v>1101</v>
      </c>
      <c r="F13" s="182" t="s">
        <v>780</v>
      </c>
      <c r="G13" s="182" t="s">
        <v>13240</v>
      </c>
      <c r="H13" s="183">
        <v>0</v>
      </c>
      <c r="I13" s="184" t="s">
        <v>1767</v>
      </c>
      <c r="J13" s="184" t="s">
        <v>12852</v>
      </c>
      <c r="K13" s="224"/>
      <c r="L13" s="224"/>
      <c r="M13" s="224"/>
      <c r="N13" s="224"/>
      <c r="O13" s="224"/>
      <c r="P13" s="185"/>
      <c r="Q13" s="225"/>
      <c r="R13" s="182" t="str">
        <f ca="1">IF(ISERROR($V13),"",OFFSET('Smelter Look-up'!$C$4,$V13-4,0)&amp;"")</f>
        <v>PT Refined Bangka Tin</v>
      </c>
      <c r="S13" s="181" t="str">
        <f t="shared" ca="1" si="3"/>
        <v>ID</v>
      </c>
      <c r="T13" s="181" t="str">
        <f ca="1">IF(B13="","",IF(ISERROR(MATCH($J13,SorP!$B$1:$B$6279,0)),"",INDIRECT("'SorP'!$A$"&amp;MATCH($S13&amp;$J13,SorP!C:C,0))))</f>
        <v>ID-BB</v>
      </c>
      <c r="U13" s="201"/>
      <c r="V13" s="226">
        <f>IF(C13="",NA(),IF(OR(C13="Smelter not listed",C13="Smelter not yet identified"),MATCH($B13&amp;$D13,'Smelter Look-up'!$J:$J,0),MATCH($B13&amp;$C13,'Smelter Look-up'!$J:$J,0)))</f>
        <v>507</v>
      </c>
      <c r="X13" s="227">
        <f t="shared" si="4"/>
        <v>0</v>
      </c>
      <c r="AB13" s="228" t="str">
        <f t="shared" si="5"/>
        <v>TinPT Refined Bangka Tin</v>
      </c>
    </row>
    <row r="14" spans="1:34" s="227" customFormat="1" ht="19.899999999999999" customHeight="1">
      <c r="A14" s="262" t="s">
        <v>764</v>
      </c>
      <c r="B14" s="182" t="s">
        <v>1126</v>
      </c>
      <c r="C14" s="186" t="s">
        <v>838</v>
      </c>
      <c r="D14" s="230"/>
      <c r="E14" s="182" t="s">
        <v>2430</v>
      </c>
      <c r="F14" s="182" t="s">
        <v>764</v>
      </c>
      <c r="G14" s="182" t="s">
        <v>13240</v>
      </c>
      <c r="H14" s="183">
        <v>0</v>
      </c>
      <c r="I14" s="184" t="s">
        <v>1769</v>
      </c>
      <c r="J14" s="184" t="s">
        <v>1769</v>
      </c>
      <c r="K14" s="224"/>
      <c r="L14" s="224"/>
      <c r="M14" s="224"/>
      <c r="N14" s="224"/>
      <c r="O14" s="224"/>
      <c r="P14" s="185"/>
      <c r="Q14" s="225"/>
      <c r="R14" s="182" t="str">
        <f ca="1">IF(ISERROR($V14),"",OFFSET('Smelter Look-up'!$C$4,$V14-4,0)&amp;"")</f>
        <v>EM Vinto</v>
      </c>
      <c r="S14" s="181" t="str">
        <f t="shared" ca="1" si="3"/>
        <v>BO</v>
      </c>
      <c r="T14" s="181" t="str">
        <f ca="1">IF(B14="","",IF(ISERROR(MATCH($J14,SorP!$B$1:$B$6279,0)),"",INDIRECT("'SorP'!$A$"&amp;MATCH($S14&amp;$J14,SorP!C:C,0))))</f>
        <v>BO-O</v>
      </c>
      <c r="U14" s="201"/>
      <c r="V14" s="226">
        <f>IF(C14="",NA(),IF(OR(C14="Smelter not listed",C14="Smelter not yet identified"),MATCH($B14&amp;$D14,'Smelter Look-up'!$J:$J,0),MATCH($B14&amp;$C14,'Smelter Look-up'!$J:$J,0)))</f>
        <v>421</v>
      </c>
      <c r="X14" s="227">
        <f t="shared" si="4"/>
        <v>0</v>
      </c>
      <c r="AB14" s="228" t="str">
        <f t="shared" si="5"/>
        <v>TinEM Vinto</v>
      </c>
    </row>
    <row r="15" spans="1:34" s="227" customFormat="1" ht="19.899999999999999" customHeight="1">
      <c r="A15" s="262" t="s">
        <v>15095</v>
      </c>
      <c r="B15" s="182" t="s">
        <v>1126</v>
      </c>
      <c r="C15" s="186" t="s">
        <v>15094</v>
      </c>
      <c r="D15" s="230"/>
      <c r="E15" s="182" t="s">
        <v>1101</v>
      </c>
      <c r="F15" s="182" t="s">
        <v>15095</v>
      </c>
      <c r="G15" s="182" t="s">
        <v>13240</v>
      </c>
      <c r="H15" s="183">
        <v>0</v>
      </c>
      <c r="I15" s="184" t="s">
        <v>15142</v>
      </c>
      <c r="J15" s="184" t="s">
        <v>12852</v>
      </c>
      <c r="K15" s="224"/>
      <c r="L15" s="224"/>
      <c r="M15" s="224"/>
      <c r="N15" s="224"/>
      <c r="O15" s="224"/>
      <c r="P15" s="185"/>
      <c r="Q15" s="225"/>
      <c r="R15" s="182" t="str">
        <f ca="1">IF(ISERROR($V15),"",OFFSET('Smelter Look-up'!$C$4,$V15-4,0)&amp;"")</f>
        <v>PT Aries Kencana Sejahtera</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486</v>
      </c>
      <c r="X15" s="227">
        <f t="shared" si="4"/>
        <v>0</v>
      </c>
      <c r="AB15" s="228" t="str">
        <f t="shared" si="5"/>
        <v>TinPT Aries Kencana Sejahtera</v>
      </c>
    </row>
    <row r="16" spans="1:34" s="227" customFormat="1" ht="19.899999999999999" customHeight="1">
      <c r="A16" s="262" t="s">
        <v>15120</v>
      </c>
      <c r="B16" s="182" t="s">
        <v>1126</v>
      </c>
      <c r="C16" s="186" t="s">
        <v>15119</v>
      </c>
      <c r="D16" s="230"/>
      <c r="E16" s="182" t="s">
        <v>1101</v>
      </c>
      <c r="F16" s="182" t="s">
        <v>15120</v>
      </c>
      <c r="G16" s="182" t="s">
        <v>13240</v>
      </c>
      <c r="H16" s="183">
        <v>0</v>
      </c>
      <c r="I16" s="184" t="s">
        <v>15143</v>
      </c>
      <c r="J16" s="184" t="s">
        <v>12852</v>
      </c>
      <c r="K16" s="224"/>
      <c r="L16" s="224"/>
      <c r="M16" s="224"/>
      <c r="N16" s="224"/>
      <c r="O16" s="224"/>
      <c r="P16" s="185"/>
      <c r="Q16" s="225"/>
      <c r="R16" s="182" t="str">
        <f ca="1">IF(ISERROR($V16),"",OFFSET('Smelter Look-up'!$C$4,$V16-4,0)&amp;"")</f>
        <v>PT Tinindo Inter Nusa</v>
      </c>
      <c r="S16" s="181" t="str">
        <f t="shared" ca="1" si="3"/>
        <v>ID</v>
      </c>
      <c r="T16" s="181" t="str">
        <f ca="1">IF(B16="","",IF(ISERROR(MATCH($J16,SorP!$B$1:$B$6279,0)),"",INDIRECT("'SorP'!$A$"&amp;MATCH($S16&amp;$J16,SorP!C:C,0))))</f>
        <v>ID-BB</v>
      </c>
      <c r="U16" s="201"/>
      <c r="V16" s="226">
        <f>IF(C16="",NA(),IF(OR(C16="Smelter not listed",C16="Smelter not yet identified"),MATCH($B16&amp;$D16,'Smelter Look-up'!$J:$J,0),MATCH($B16&amp;$C16,'Smelter Look-up'!$J:$J,0)))</f>
        <v>515</v>
      </c>
      <c r="X16" s="227">
        <f t="shared" si="4"/>
        <v>0</v>
      </c>
      <c r="AB16" s="228" t="str">
        <f t="shared" si="5"/>
        <v>TinPT Tinindo Inter Nusa</v>
      </c>
    </row>
    <row r="17" spans="1:28" s="227" customFormat="1" ht="19.899999999999999" customHeight="1">
      <c r="A17" s="262" t="s">
        <v>777</v>
      </c>
      <c r="B17" s="182" t="s">
        <v>1126</v>
      </c>
      <c r="C17" s="186" t="s">
        <v>13803</v>
      </c>
      <c r="D17" s="230"/>
      <c r="E17" s="182" t="s">
        <v>2430</v>
      </c>
      <c r="F17" s="182" t="s">
        <v>777</v>
      </c>
      <c r="G17" s="182" t="s">
        <v>13240</v>
      </c>
      <c r="H17" s="183">
        <v>0</v>
      </c>
      <c r="I17" s="184" t="s">
        <v>1769</v>
      </c>
      <c r="J17" s="184" t="s">
        <v>1769</v>
      </c>
      <c r="K17" s="224"/>
      <c r="L17" s="224"/>
      <c r="M17" s="224"/>
      <c r="N17" s="224"/>
      <c r="O17" s="224"/>
      <c r="P17" s="185"/>
      <c r="Q17" s="225"/>
      <c r="R17" s="182" t="str">
        <f ca="1">IF(ISERROR($V17),"",OFFSET('Smelter Look-up'!$C$4,$V17-4,0)&amp;"")</f>
        <v>Operaciones Metalurgicas S.A.</v>
      </c>
      <c r="S17" s="181" t="str">
        <f t="shared" ca="1" si="3"/>
        <v>BO</v>
      </c>
      <c r="T17" s="181" t="str">
        <f ca="1">IF(B17="","",IF(ISERROR(MATCH($J17,SorP!$B$1:$B$6279,0)),"",INDIRECT("'SorP'!$A$"&amp;MATCH($S17&amp;$J17,SorP!C:C,0))))</f>
        <v>BO-O</v>
      </c>
      <c r="U17" s="201"/>
      <c r="V17" s="226">
        <f>IF(C17="",NA(),IF(OR(C17="Smelter not listed",C17="Smelter not yet identified"),MATCH($B17&amp;$D17,'Smelter Look-up'!$J:$J,0),MATCH($B17&amp;$C17,'Smelter Look-up'!$J:$J,0)))</f>
        <v>482</v>
      </c>
      <c r="X17" s="227">
        <f t="shared" si="4"/>
        <v>0</v>
      </c>
      <c r="AB17" s="228" t="str">
        <f t="shared" si="5"/>
        <v>TinOperaciones Metalurgicas S.A.</v>
      </c>
    </row>
    <row r="18" spans="1:28" s="227" customFormat="1" ht="19.899999999999999" customHeight="1">
      <c r="A18" s="181" t="s">
        <v>15112</v>
      </c>
      <c r="B18" s="182" t="s">
        <v>1126</v>
      </c>
      <c r="C18" s="186" t="s">
        <v>15111</v>
      </c>
      <c r="D18" s="230"/>
      <c r="E18" s="182" t="s">
        <v>1101</v>
      </c>
      <c r="F18" s="182" t="s">
        <v>15112</v>
      </c>
      <c r="G18" s="182" t="s">
        <v>13240</v>
      </c>
      <c r="H18" s="183">
        <v>0</v>
      </c>
      <c r="I18" s="184" t="s">
        <v>15143</v>
      </c>
      <c r="J18" s="184" t="s">
        <v>12852</v>
      </c>
      <c r="K18" s="224"/>
      <c r="L18" s="224"/>
      <c r="M18" s="224"/>
      <c r="N18" s="224"/>
      <c r="O18" s="224"/>
      <c r="P18" s="185"/>
      <c r="Q18" s="225"/>
      <c r="R18" s="182" t="str">
        <f ca="1">IF(ISERROR($V18),"",OFFSET('Smelter Look-up'!$C$4,$V18-4,0)&amp;"")</f>
        <v>PT Prima Timah Utama</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504</v>
      </c>
      <c r="X18" s="227">
        <f t="shared" si="4"/>
        <v>0</v>
      </c>
      <c r="AB18" s="228" t="str">
        <f t="shared" si="5"/>
        <v>TinPT Prima Timah Utama</v>
      </c>
    </row>
    <row r="19" spans="1:28" s="227" customFormat="1" ht="38.25">
      <c r="A19" s="181" t="s">
        <v>15471</v>
      </c>
      <c r="B19" s="182" t="s">
        <v>1126</v>
      </c>
      <c r="C19" s="186" t="s">
        <v>15470</v>
      </c>
      <c r="D19" s="230"/>
      <c r="E19" s="182" t="s">
        <v>1101</v>
      </c>
      <c r="F19" s="182" t="s">
        <v>15471</v>
      </c>
      <c r="G19" s="182" t="s">
        <v>13240</v>
      </c>
      <c r="H19" s="183">
        <v>0</v>
      </c>
      <c r="I19" s="184" t="s">
        <v>15143</v>
      </c>
      <c r="J19" s="184" t="s">
        <v>12852</v>
      </c>
      <c r="K19" s="224"/>
      <c r="L19" s="224"/>
      <c r="M19" s="224"/>
      <c r="N19" s="224"/>
      <c r="O19" s="224"/>
      <c r="P19" s="185"/>
      <c r="Q19" s="225"/>
      <c r="R19" s="182" t="str">
        <f ca="1">IF(ISERROR($V19),"",OFFSET('Smelter Look-up'!$C$4,$V19-4,0)&amp;"")</f>
        <v>PT Bukit Timah</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495</v>
      </c>
      <c r="X19" s="227">
        <f t="shared" si="4"/>
        <v>0</v>
      </c>
      <c r="AB19" s="228" t="str">
        <f t="shared" si="5"/>
        <v>TinPT Bukit Timah</v>
      </c>
    </row>
    <row r="20" spans="1:28" s="227" customFormat="1" ht="51">
      <c r="A20" s="181" t="s">
        <v>15116</v>
      </c>
      <c r="B20" s="182" t="s">
        <v>1126</v>
      </c>
      <c r="C20" s="186" t="s">
        <v>15115</v>
      </c>
      <c r="D20" s="230"/>
      <c r="E20" s="182" t="s">
        <v>1101</v>
      </c>
      <c r="F20" s="182" t="s">
        <v>15116</v>
      </c>
      <c r="G20" s="182" t="s">
        <v>13240</v>
      </c>
      <c r="H20" s="183">
        <v>0</v>
      </c>
      <c r="I20" s="184" t="s">
        <v>15143</v>
      </c>
      <c r="J20" s="184" t="s">
        <v>12852</v>
      </c>
      <c r="K20" s="224"/>
      <c r="L20" s="224"/>
      <c r="M20" s="224"/>
      <c r="N20" s="224"/>
      <c r="O20" s="224"/>
      <c r="P20" s="185"/>
      <c r="Q20" s="225"/>
      <c r="R20" s="182" t="str">
        <f ca="1">IF(ISERROR($V20),"",OFFSET('Smelter Look-up'!$C$4,$V20-4,0)&amp;"")</f>
        <v>PT Stanindo Inti Perkasa</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509</v>
      </c>
      <c r="X20" s="227">
        <f t="shared" si="4"/>
        <v>0</v>
      </c>
      <c r="AB20" s="228" t="str">
        <f t="shared" si="5"/>
        <v>TinPT Stanindo Inti Perkasa</v>
      </c>
    </row>
    <row r="21" spans="1:28" s="227" customFormat="1" ht="51">
      <c r="A21" s="181" t="s">
        <v>14029</v>
      </c>
      <c r="B21" s="182" t="s">
        <v>1126</v>
      </c>
      <c r="C21" s="186" t="s">
        <v>12936</v>
      </c>
      <c r="D21" s="230"/>
      <c r="E21" s="182" t="s">
        <v>1101</v>
      </c>
      <c r="F21" s="182" t="s">
        <v>14029</v>
      </c>
      <c r="G21" s="182" t="s">
        <v>13240</v>
      </c>
      <c r="H21" s="183">
        <v>0</v>
      </c>
      <c r="I21" s="184" t="s">
        <v>15147</v>
      </c>
      <c r="J21" s="184" t="s">
        <v>12852</v>
      </c>
      <c r="K21" s="224"/>
      <c r="L21" s="224"/>
      <c r="M21" s="224"/>
      <c r="N21" s="224"/>
      <c r="O21" s="224"/>
      <c r="P21" s="185"/>
      <c r="Q21" s="225"/>
      <c r="R21" s="182" t="str">
        <f ca="1">IF(ISERROR($V21),"",OFFSET('Smelter Look-up'!$C$4,$V21-4,0)&amp;"")</f>
        <v>PT Bangka Serumpun</v>
      </c>
      <c r="S21" s="181" t="str">
        <f t="shared" ca="1" si="3"/>
        <v>ID</v>
      </c>
      <c r="T21" s="181" t="str">
        <f ca="1">IF(B21="","",IF(ISERROR(MATCH($J21,SorP!$B$1:$B$6279,0)),"",INDIRECT("'SorP'!$A$"&amp;MATCH($S21&amp;$J21,SorP!C:C,0))))</f>
        <v>ID-BB</v>
      </c>
      <c r="U21" s="201"/>
      <c r="V21" s="226">
        <f>IF(C21="",NA(),IF(OR(C21="Smelter not listed",C21="Smelter not yet identified"),MATCH($B21&amp;$D21,'Smelter Look-up'!$J:$J,0),MATCH($B21&amp;$C21,'Smelter Look-up'!$J:$J,0)))</f>
        <v>492</v>
      </c>
      <c r="X21" s="227">
        <f t="shared" si="4"/>
        <v>0</v>
      </c>
      <c r="AB21" s="228" t="str">
        <f t="shared" si="5"/>
        <v>TinPT Bangka Serumpun</v>
      </c>
    </row>
    <row r="22" spans="1:28" s="227" customFormat="1" ht="38.25">
      <c r="A22" s="181" t="s">
        <v>15500</v>
      </c>
      <c r="B22" s="182" t="s">
        <v>1126</v>
      </c>
      <c r="C22" s="186" t="s">
        <v>15499</v>
      </c>
      <c r="D22" s="230"/>
      <c r="E22" s="182" t="s">
        <v>1101</v>
      </c>
      <c r="F22" s="182" t="s">
        <v>15500</v>
      </c>
      <c r="G22" s="182" t="s">
        <v>13240</v>
      </c>
      <c r="H22" s="183">
        <v>0</v>
      </c>
      <c r="I22" s="184" t="s">
        <v>15501</v>
      </c>
      <c r="J22" s="184" t="s">
        <v>12852</v>
      </c>
      <c r="K22" s="224"/>
      <c r="L22" s="224"/>
      <c r="M22" s="224"/>
      <c r="N22" s="224"/>
      <c r="O22" s="224"/>
      <c r="P22" s="185"/>
      <c r="Q22" s="225"/>
      <c r="R22" s="182" t="str">
        <f ca="1">IF(ISERROR($V22),"",OFFSET('Smelter Look-up'!$C$4,$V22-4,0)&amp;"")</f>
        <v>PT Tommy Utama</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517</v>
      </c>
      <c r="X22" s="227">
        <f t="shared" si="4"/>
        <v>0</v>
      </c>
      <c r="AB22" s="228" t="str">
        <f t="shared" si="5"/>
        <v>TinPT Tommy Utama</v>
      </c>
    </row>
    <row r="23" spans="1:28" s="227" customFormat="1" ht="20.25">
      <c r="A23" s="181"/>
      <c r="B23" s="182"/>
      <c r="C23" s="186"/>
      <c r="D23" s="230"/>
      <c r="E23" s="182"/>
      <c r="F23" s="182"/>
      <c r="G23" s="182"/>
      <c r="H23" s="183"/>
      <c r="I23" s="184"/>
      <c r="J23" s="184"/>
      <c r="K23" s="224"/>
      <c r="L23" s="224"/>
      <c r="M23" s="224"/>
      <c r="N23" s="224"/>
      <c r="O23" s="224"/>
      <c r="P23" s="185"/>
      <c r="Q23" s="225"/>
      <c r="R23" s="182"/>
      <c r="S23" s="181"/>
      <c r="T23" s="181"/>
      <c r="U23" s="201"/>
      <c r="V23" s="226"/>
      <c r="AB23" s="228"/>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4D0D63-54ED-4EA3-A6C6-064E51BF039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IHI Connectors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Tom Pickett / Ken Kickel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Compliance@ihinet.com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440-951-7186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Charles Ridley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cridley@ihinet.com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45369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4" sqref="D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52" activePane="bottomLeft" state="frozen"/>
      <selection activeCell="A4" sqref="A4"/>
      <selection pane="bottomLeft" activeCell="B473" sqref="B473:I473"/>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Tom Pickett</cp:lastModifiedBy>
  <cp:lastPrinted>2015-04-21T20:47:43Z</cp:lastPrinted>
  <dcterms:created xsi:type="dcterms:W3CDTF">2010-06-21T21:00:23Z</dcterms:created>
  <dcterms:modified xsi:type="dcterms:W3CDTF">2024-03-18T18:57:58Z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